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0" windowWidth="20520" windowHeight="7500" tabRatio="829"/>
  </bookViews>
  <sheets>
    <sheet name="Cataract (Govt.)" sheetId="1" r:id="rId1"/>
    <sheet name="Cataract (Private)" sheetId="2" r:id="rId2"/>
    <sheet name="Other Eye Diseases " sheetId="28" r:id="rId3"/>
    <sheet name="MT(Opt)" sheetId="25" r:id="rId4"/>
    <sheet name="Corneal Blind Person " sheetId="16" r:id="rId5"/>
    <sheet name="Eye Bank &amp; Corneal Transplant" sheetId="26" r:id="rId6"/>
    <sheet name="Eye Donation Centre" sheetId="19" r:id="rId7"/>
    <sheet name="Keratoplasty" sheetId="27" r:id="rId8"/>
    <sheet name="Cataract cases identified" sheetId="24" r:id="rId9"/>
  </sheets>
  <definedNames>
    <definedName name="_xlnm._FilterDatabase" localSheetId="5" hidden="1">'Eye Bank &amp; Corneal Transplant'!$I$39:$I$48</definedName>
    <definedName name="_xlnm.Print_Area" localSheetId="0">'Cataract (Govt.)'!$A$3:$K$18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77" i="28"/>
  <c r="G71"/>
  <c r="G70"/>
  <c r="G68"/>
  <c r="G67"/>
  <c r="G64"/>
  <c r="G63"/>
  <c r="G61"/>
  <c r="G60"/>
  <c r="G50"/>
  <c r="G49"/>
  <c r="G47"/>
  <c r="G46"/>
  <c r="G43"/>
  <c r="G42"/>
  <c r="G39"/>
  <c r="G38"/>
  <c r="G28"/>
  <c r="G24"/>
  <c r="G23"/>
  <c r="G20"/>
  <c r="G19"/>
  <c r="G18"/>
  <c r="G15"/>
  <c r="G14"/>
  <c r="G11"/>
  <c r="G10"/>
  <c r="G8"/>
  <c r="G7"/>
  <c r="G57"/>
  <c r="G56"/>
  <c r="G54"/>
  <c r="G53"/>
  <c r="G9"/>
  <c r="G12" l="1"/>
  <c r="C21"/>
  <c r="I19" i="26" l="1"/>
  <c r="G69" i="28" l="1"/>
  <c r="G62"/>
  <c r="G55"/>
  <c r="G48"/>
  <c r="G41"/>
  <c r="G40"/>
  <c r="G27"/>
  <c r="G26"/>
  <c r="G25"/>
  <c r="G17"/>
  <c r="G16"/>
  <c r="G58" l="1"/>
  <c r="D17" i="26"/>
  <c r="D16"/>
  <c r="D15"/>
  <c r="D14" l="1"/>
  <c r="D13" l="1"/>
  <c r="G11" i="24"/>
  <c r="D12" i="26" l="1"/>
  <c r="F7" i="28" l="1"/>
  <c r="F8"/>
  <c r="F10"/>
  <c r="F11"/>
  <c r="D11" i="26"/>
  <c r="D10" l="1"/>
  <c r="K14" i="1"/>
  <c r="H19" i="26"/>
  <c r="C19" l="1"/>
  <c r="B19"/>
  <c r="J12" i="28" l="1"/>
  <c r="W11" i="24"/>
  <c r="N18" i="1" l="1"/>
  <c r="R18" l="1"/>
  <c r="Q18"/>
  <c r="P18"/>
  <c r="O18"/>
  <c r="E19" i="26"/>
  <c r="F19"/>
  <c r="G19"/>
  <c r="K16" i="1" l="1"/>
  <c r="K15"/>
  <c r="K13"/>
  <c r="K12"/>
  <c r="K11"/>
  <c r="K10"/>
  <c r="K9"/>
  <c r="K8"/>
  <c r="K7"/>
  <c r="C58" i="28"/>
  <c r="F58" s="1"/>
  <c r="C44"/>
  <c r="F44" s="1"/>
  <c r="F21"/>
  <c r="K18" i="1" l="1"/>
  <c r="G72" i="28"/>
  <c r="J72" s="1"/>
  <c r="G51"/>
  <c r="J51" s="1"/>
  <c r="C12"/>
  <c r="F12" s="1"/>
  <c r="J70"/>
  <c r="J69"/>
  <c r="G65"/>
  <c r="J65" s="1"/>
  <c r="J62"/>
  <c r="J55"/>
  <c r="J58"/>
  <c r="J48"/>
  <c r="G44"/>
  <c r="J44" s="1"/>
  <c r="J39"/>
  <c r="J28"/>
  <c r="J27"/>
  <c r="J26"/>
  <c r="J19"/>
  <c r="G21"/>
  <c r="J16"/>
  <c r="J9"/>
  <c r="J77"/>
  <c r="F77"/>
  <c r="C72"/>
  <c r="J71"/>
  <c r="F71"/>
  <c r="F70"/>
  <c r="F69"/>
  <c r="J68"/>
  <c r="F68"/>
  <c r="J67"/>
  <c r="F67"/>
  <c r="C65"/>
  <c r="F65" s="1"/>
  <c r="J64"/>
  <c r="F64"/>
  <c r="F63"/>
  <c r="F62"/>
  <c r="J61"/>
  <c r="F61"/>
  <c r="J60"/>
  <c r="F60"/>
  <c r="F57"/>
  <c r="J56"/>
  <c r="F56"/>
  <c r="F55"/>
  <c r="J54"/>
  <c r="F54"/>
  <c r="J53"/>
  <c r="F53"/>
  <c r="C51"/>
  <c r="F51" s="1"/>
  <c r="J50"/>
  <c r="F50"/>
  <c r="J49"/>
  <c r="F49"/>
  <c r="F48"/>
  <c r="J47"/>
  <c r="F47"/>
  <c r="J46"/>
  <c r="F46"/>
  <c r="J43"/>
  <c r="F43"/>
  <c r="J42"/>
  <c r="F42"/>
  <c r="F41"/>
  <c r="J40"/>
  <c r="F40"/>
  <c r="F39"/>
  <c r="J38"/>
  <c r="F38"/>
  <c r="C36"/>
  <c r="G35"/>
  <c r="J35" s="1"/>
  <c r="F35"/>
  <c r="G34"/>
  <c r="J34" s="1"/>
  <c r="F34"/>
  <c r="G33"/>
  <c r="J33" s="1"/>
  <c r="F33"/>
  <c r="G32"/>
  <c r="J32" s="1"/>
  <c r="F32"/>
  <c r="G31"/>
  <c r="J31" s="1"/>
  <c r="F31"/>
  <c r="C29"/>
  <c r="F29" s="1"/>
  <c r="F28"/>
  <c r="F27"/>
  <c r="F26"/>
  <c r="J25"/>
  <c r="F25"/>
  <c r="J24"/>
  <c r="F24"/>
  <c r="J23"/>
  <c r="F23"/>
  <c r="J20"/>
  <c r="F20"/>
  <c r="F19"/>
  <c r="J18"/>
  <c r="F18"/>
  <c r="F17"/>
  <c r="F16"/>
  <c r="J15"/>
  <c r="F15"/>
  <c r="J14"/>
  <c r="F14"/>
  <c r="J11"/>
  <c r="J10"/>
  <c r="F9"/>
  <c r="J8"/>
  <c r="J7"/>
  <c r="J17" l="1"/>
  <c r="J63"/>
  <c r="G36"/>
  <c r="J36" s="1"/>
  <c r="J41"/>
  <c r="J57"/>
  <c r="G29"/>
  <c r="J29" s="1"/>
  <c r="F72"/>
  <c r="J21"/>
  <c r="F36"/>
  <c r="D9" i="26" l="1"/>
  <c r="D8" l="1"/>
  <c r="D7"/>
  <c r="D6"/>
  <c r="J18" i="1"/>
  <c r="X18"/>
  <c r="W18"/>
  <c r="M18"/>
  <c r="L18"/>
  <c r="D19" i="26" l="1"/>
  <c r="F18" i="1"/>
  <c r="G18"/>
  <c r="W22" i="2" l="1"/>
  <c r="V22"/>
  <c r="U22"/>
  <c r="W21"/>
  <c r="V21"/>
  <c r="U21"/>
  <c r="W20"/>
  <c r="V20"/>
  <c r="U20"/>
  <c r="W19"/>
  <c r="V19"/>
  <c r="U19"/>
  <c r="W18"/>
  <c r="V18"/>
  <c r="U18"/>
  <c r="W17"/>
  <c r="V17"/>
  <c r="U17"/>
  <c r="W16"/>
  <c r="V16"/>
  <c r="U16"/>
  <c r="W15"/>
  <c r="V15"/>
  <c r="X15"/>
  <c r="U15"/>
  <c r="W14"/>
  <c r="V14"/>
  <c r="U14"/>
  <c r="X14" s="1"/>
  <c r="W13"/>
  <c r="V13"/>
  <c r="U13"/>
  <c r="D11"/>
  <c r="E11"/>
  <c r="F11"/>
  <c r="G11"/>
  <c r="H11"/>
  <c r="I11"/>
  <c r="J11"/>
  <c r="K11"/>
  <c r="L11"/>
  <c r="M11"/>
  <c r="N11"/>
  <c r="O11"/>
  <c r="P11"/>
  <c r="Q11"/>
  <c r="R11"/>
  <c r="S11"/>
  <c r="T11"/>
  <c r="U8"/>
  <c r="U9"/>
  <c r="U10"/>
  <c r="U7"/>
  <c r="V7"/>
  <c r="W7"/>
  <c r="V8"/>
  <c r="W8"/>
  <c r="V9"/>
  <c r="W9"/>
  <c r="V10"/>
  <c r="W10"/>
  <c r="C11"/>
  <c r="Y11"/>
  <c r="Z11"/>
  <c r="AA11"/>
  <c r="AB11"/>
  <c r="AC11"/>
  <c r="AD11"/>
  <c r="AE11"/>
  <c r="AF11"/>
  <c r="AG11"/>
  <c r="AH11"/>
  <c r="AI11"/>
  <c r="AJ11"/>
  <c r="AK11"/>
  <c r="C23"/>
  <c r="C24" s="1"/>
  <c r="D23"/>
  <c r="E23"/>
  <c r="F23"/>
  <c r="G23"/>
  <c r="H23"/>
  <c r="I23"/>
  <c r="I24" s="1"/>
  <c r="J23"/>
  <c r="K23"/>
  <c r="K24" s="1"/>
  <c r="L23"/>
  <c r="M23"/>
  <c r="N23"/>
  <c r="O23"/>
  <c r="P23"/>
  <c r="Q23"/>
  <c r="R23"/>
  <c r="S23"/>
  <c r="T23"/>
  <c r="Y23"/>
  <c r="Z23"/>
  <c r="AA23"/>
  <c r="AB23"/>
  <c r="AC23"/>
  <c r="AD23"/>
  <c r="AE23"/>
  <c r="AF23"/>
  <c r="AG23"/>
  <c r="AH23"/>
  <c r="AI23"/>
  <c r="AJ23"/>
  <c r="AK23"/>
  <c r="AK24" s="1"/>
  <c r="E18" i="1"/>
  <c r="H18"/>
  <c r="I18"/>
  <c r="Z24" i="2" l="1"/>
  <c r="AG24"/>
  <c r="N24"/>
  <c r="T24"/>
  <c r="H24"/>
  <c r="S24"/>
  <c r="G24"/>
  <c r="AB24"/>
  <c r="Q24"/>
  <c r="M24"/>
  <c r="X10"/>
  <c r="E24"/>
  <c r="X13"/>
  <c r="AF24"/>
  <c r="J24"/>
  <c r="AI24"/>
  <c r="P24"/>
  <c r="O24"/>
  <c r="AC24"/>
  <c r="Y24"/>
  <c r="L24"/>
  <c r="AJ24"/>
  <c r="X22"/>
  <c r="AE24"/>
  <c r="AD24"/>
  <c r="X8"/>
  <c r="X16"/>
  <c r="X18"/>
  <c r="X20"/>
  <c r="X9"/>
  <c r="W11"/>
  <c r="AH24"/>
  <c r="W23"/>
  <c r="D24"/>
  <c r="AA24"/>
  <c r="X7"/>
  <c r="R24"/>
  <c r="F24"/>
  <c r="X17"/>
  <c r="X19"/>
  <c r="X21"/>
  <c r="V18" i="1"/>
  <c r="T18"/>
  <c r="U18"/>
  <c r="S18"/>
  <c r="U11" i="2"/>
  <c r="V11"/>
  <c r="V23"/>
  <c r="U23"/>
  <c r="X23" l="1"/>
  <c r="W24"/>
  <c r="V24"/>
  <c r="U24"/>
  <c r="X11"/>
  <c r="X24" s="1"/>
</calcChain>
</file>

<file path=xl/sharedStrings.xml><?xml version="1.0" encoding="utf-8"?>
<sst xmlns="http://schemas.openxmlformats.org/spreadsheetml/2006/main" count="686" uniqueCount="368">
  <si>
    <t xml:space="preserve"> Performance report of Cataract Surgeries in Govt. Hospitals  </t>
  </si>
  <si>
    <t>Sl no.</t>
  </si>
  <si>
    <t>Place of posting</t>
  </si>
  <si>
    <t>Total</t>
  </si>
  <si>
    <t>Remarks</t>
  </si>
  <si>
    <t>Grand Total</t>
  </si>
  <si>
    <t xml:space="preserve"> Performance report of Cataract Surgeries in NGO / Private Hospitals  </t>
  </si>
  <si>
    <t xml:space="preserve">Glaucoma </t>
  </si>
  <si>
    <t>Childhood Blindness</t>
  </si>
  <si>
    <t>Trachoma</t>
  </si>
  <si>
    <t>Squint</t>
  </si>
  <si>
    <t>Low Vision</t>
  </si>
  <si>
    <t>Performane of MT (Optometry)</t>
  </si>
  <si>
    <t>Sl. No.</t>
  </si>
  <si>
    <t>No. of teacher trained</t>
  </si>
  <si>
    <t>No. of refractive error detected</t>
  </si>
  <si>
    <t>No. of Cornea Discarded</t>
  </si>
  <si>
    <t>ECCE without IOL</t>
  </si>
  <si>
    <t>Male</t>
  </si>
  <si>
    <t>Female</t>
  </si>
  <si>
    <t>ECCE with IOL</t>
  </si>
  <si>
    <t>OPD</t>
  </si>
  <si>
    <t>Camp</t>
  </si>
  <si>
    <t>Month</t>
  </si>
  <si>
    <t>Total No. of Eye Balls Collected</t>
  </si>
  <si>
    <t>No. of Keratoplasty surgery done</t>
  </si>
  <si>
    <t>4 =(2+3)</t>
  </si>
  <si>
    <t>Sl. No</t>
  </si>
  <si>
    <t>Name of the Donor</t>
  </si>
  <si>
    <t xml:space="preserve">Age </t>
  </si>
  <si>
    <t>Gender</t>
  </si>
  <si>
    <t>Full address (mention village/Town/ward/ GP etc)</t>
  </si>
  <si>
    <t>Contact phone number of the nearest kin/relative of the deceased</t>
  </si>
  <si>
    <t xml:space="preserve">Particulars </t>
  </si>
  <si>
    <t>Govt. Sec</t>
  </si>
  <si>
    <t>A</t>
  </si>
  <si>
    <t>B</t>
  </si>
  <si>
    <t>C</t>
  </si>
  <si>
    <t>D=A+B+C</t>
  </si>
  <si>
    <t>Detected</t>
  </si>
  <si>
    <t>Treated through Medicine (a)</t>
  </si>
  <si>
    <t>Treated through surgery (b)</t>
  </si>
  <si>
    <t>Total Treated (a+b)</t>
  </si>
  <si>
    <t>Diabetic Retinopathy</t>
  </si>
  <si>
    <t>Corneal Blindness *</t>
  </si>
  <si>
    <t xml:space="preserve">Examined </t>
  </si>
  <si>
    <t xml:space="preserve">Other </t>
  </si>
  <si>
    <t xml:space="preserve">Name of the District/MCH/Pvt. Institution: </t>
  </si>
  <si>
    <t>Year</t>
  </si>
  <si>
    <t xml:space="preserve">Month </t>
  </si>
  <si>
    <t>Name of the Patient</t>
  </si>
  <si>
    <t>Details Address</t>
  </si>
  <si>
    <t>Contact No.</t>
  </si>
  <si>
    <t>Any Govt. ID no. (Voter ID, Aadhar, Ration card, etc)</t>
  </si>
  <si>
    <t xml:space="preserve">Remarks </t>
  </si>
  <si>
    <t>Date of Keratopalsty operation</t>
  </si>
  <si>
    <t>No. of the School visited</t>
  </si>
  <si>
    <t xml:space="preserve">No. of Children Screened 
</t>
  </si>
  <si>
    <t xml:space="preserve">No. of Spectacle Distributed 
</t>
  </si>
  <si>
    <t>Sub Total (A)</t>
  </si>
  <si>
    <t>Sub Total (B)</t>
  </si>
  <si>
    <t>Grand Total (A+B)</t>
  </si>
  <si>
    <t xml:space="preserve">Name of the District - </t>
  </si>
  <si>
    <t xml:space="preserve">Reporting for the month: </t>
  </si>
  <si>
    <t>Age at Surgery</t>
  </si>
  <si>
    <t>&lt;50</t>
  </si>
  <si>
    <t>50-59</t>
  </si>
  <si>
    <t>60-69</t>
  </si>
  <si>
    <t>70+</t>
  </si>
  <si>
    <t>NGO Hospital</t>
  </si>
  <si>
    <t xml:space="preserve">     Name of the Private / Other Hospital  </t>
  </si>
  <si>
    <t>Reporting month :                                          Year:-20___-20_____</t>
  </si>
  <si>
    <t>Reporting Month: -</t>
  </si>
  <si>
    <t>No. of Eye Balls Collected (OWN) #</t>
  </si>
  <si>
    <t>No. of Eye Balls received from EDC/ERC/other establishment*</t>
  </si>
  <si>
    <t>No. of Cornea used in research</t>
  </si>
  <si>
    <t>No. of cornea sent to other establishment including other eye banks (Specify)</t>
  </si>
  <si>
    <t>Name of the EDC/ ERC/Other establishment</t>
  </si>
  <si>
    <t>No. of Cornea Collected</t>
  </si>
  <si>
    <t xml:space="preserve"># Hospital wise /HCRP site wise cornea collection (This format only for the HCRP units where HCRP is implemented) </t>
  </si>
  <si>
    <t>Name of the Hospital (Where HCRP is implemented/Grief Counsellor Posted)</t>
  </si>
  <si>
    <t>Site of Collection</t>
  </si>
  <si>
    <t>Home</t>
  </si>
  <si>
    <t>**Insert rows (not the column)  wherever necessary</t>
  </si>
  <si>
    <t>EDC= Eye Donation Centre=ERC=Eye Retrieval Centre</t>
  </si>
  <si>
    <t>Name of the Eye Donation Centre/ Eye Retrieval Centre:-</t>
  </si>
  <si>
    <t>Reporting  Month: -</t>
  </si>
  <si>
    <t xml:space="preserve">No. of eye balls Collected from Home </t>
  </si>
  <si>
    <t>No. of eye balls Collected from the linked Hospital (other Hospital)</t>
  </si>
  <si>
    <t xml:space="preserve">Total No. of eye balls Collected </t>
  </si>
  <si>
    <t>No. of eye balls sent/ deposited to Eye Bank. (Mention the institution wise quantity supplied) #</t>
  </si>
  <si>
    <t>No. of eye balls deposited to private eye bank/ elsewhere for Keratoplasty</t>
  </si>
  <si>
    <t>4=(2+3)</t>
  </si>
  <si>
    <t>Reporting Month:</t>
  </si>
  <si>
    <t>Name of the Eye Bank</t>
  </si>
  <si>
    <t>No. of Eye balls sent/deposited</t>
  </si>
  <si>
    <t># Hospital wise /HCRP site wise cornea collection</t>
  </si>
  <si>
    <t>Donor List                                                                                                                                                                               Annexure-EDC3</t>
  </si>
  <si>
    <t>Sl.No. of annexure-CBP1</t>
  </si>
  <si>
    <t xml:space="preserve">Total </t>
  </si>
  <si>
    <t>E</t>
  </si>
  <si>
    <t>F</t>
  </si>
  <si>
    <t>G</t>
  </si>
  <si>
    <t>J</t>
  </si>
  <si>
    <t>L</t>
  </si>
  <si>
    <t>No. of person screened for cataract</t>
  </si>
  <si>
    <t xml:space="preserve"> Original place of Posting</t>
  </si>
  <si>
    <t xml:space="preserve"> Target-(Per MT (Opto.) or Unit/Month)</t>
  </si>
  <si>
    <t>Regular/ Contractual</t>
  </si>
  <si>
    <t>WBHS/WBMES/SR/Others (Specify)</t>
  </si>
  <si>
    <t>SICS with IOL</t>
  </si>
  <si>
    <t xml:space="preserve">Name of the NGO Hospital under NPCB&amp;VI MoU </t>
  </si>
  <si>
    <t>Phaco with IOL</t>
  </si>
  <si>
    <t xml:space="preserve">Paid cases </t>
  </si>
  <si>
    <t>Free cases NOT under NPCB&amp;VI MoU (viz. CSR activities)</t>
  </si>
  <si>
    <t>D</t>
  </si>
  <si>
    <t>H</t>
  </si>
  <si>
    <t>I</t>
  </si>
  <si>
    <t>K</t>
  </si>
  <si>
    <t>M</t>
  </si>
  <si>
    <t>N</t>
  </si>
  <si>
    <t>O</t>
  </si>
  <si>
    <t>R</t>
  </si>
  <si>
    <t>S</t>
  </si>
  <si>
    <t>T</t>
  </si>
  <si>
    <t>U</t>
  </si>
  <si>
    <t>V</t>
  </si>
  <si>
    <t>W</t>
  </si>
  <si>
    <t>X</t>
  </si>
  <si>
    <t>Y</t>
  </si>
  <si>
    <t>Z</t>
  </si>
  <si>
    <t>AA</t>
  </si>
  <si>
    <t>AB</t>
  </si>
  <si>
    <t>AC</t>
  </si>
  <si>
    <t>AD</t>
  </si>
  <si>
    <t>Date of Superannuation</t>
  </si>
  <si>
    <t>No. of patients attended by MT (Opto) in OPD at a Health Facility</t>
  </si>
  <si>
    <t>No. of patients attended by MT (Opto) in Camp (other than OPD &amp; SES activities)</t>
  </si>
  <si>
    <t xml:space="preserve">No. of persons Screened for   Presbiopia irrespective of age
</t>
  </si>
  <si>
    <t>No. of person detected &amp; Referred  for cataract  Surgery</t>
  </si>
  <si>
    <t>No. of cataract  operations done during the month for the patients referred from the concerned unit/s</t>
  </si>
  <si>
    <t>P</t>
  </si>
  <si>
    <t>Q</t>
  </si>
  <si>
    <t>Refered to Tertiary Hospital</t>
  </si>
  <si>
    <t>Examined (New)/Suspect</t>
  </si>
  <si>
    <t>No. of Persons</t>
  </si>
  <si>
    <t>Retinopathy of Prematurity (ROP)</t>
  </si>
  <si>
    <t>Pvt. Cases</t>
  </si>
  <si>
    <t>Number of deaths in the linked/same hospital during the month</t>
  </si>
  <si>
    <t>Number of deaths in the linked Hospital during the month, where HCRP is implemented/ Greif counsellor is posted</t>
  </si>
  <si>
    <t xml:space="preserve">Name of the Health institution with location </t>
  </si>
  <si>
    <t>Other  (crematorium, graveyard, etc)</t>
  </si>
  <si>
    <t>Number of deaths in the linked Hospital during the month, where HCRP is implemented/ Greif counsellor posted (as mentioned in column 3)</t>
  </si>
  <si>
    <t>Camp (other than OPD)</t>
  </si>
  <si>
    <t>G=A+B+C+D+E=F</t>
  </si>
  <si>
    <t>K=H+I+J</t>
  </si>
  <si>
    <t>P=L+M+O</t>
  </si>
  <si>
    <t>U=R+S+T</t>
  </si>
  <si>
    <t>Q=K+P</t>
  </si>
  <si>
    <t>Performance report for Vitreoretinal Surgery</t>
  </si>
  <si>
    <t>Other than above 8 &amp; cataract &amp; Presbyopia</t>
  </si>
  <si>
    <t>No. of cases</t>
  </si>
  <si>
    <t>Govt. Hospital. (PHC to MCH)</t>
  </si>
  <si>
    <t>Persons with Unilateral cataract**</t>
  </si>
  <si>
    <t>Persons with Bilateral cataract*</t>
  </si>
  <si>
    <t>**Unilateral cataract= cataract in one eye and the other eye was operated with cataract earlier</t>
  </si>
  <si>
    <t>&lt;3/60</t>
  </si>
  <si>
    <t>3/60-6/60</t>
  </si>
  <si>
    <t>6/60-6/18</t>
  </si>
  <si>
    <t>&lt;6/18</t>
  </si>
  <si>
    <t>6/60 - 6/18</t>
  </si>
  <si>
    <t>3/60 - 6/60</t>
  </si>
  <si>
    <t>Without IOL</t>
  </si>
  <si>
    <t>ECCE</t>
  </si>
  <si>
    <t>SICS</t>
  </si>
  <si>
    <t>Phaco.</t>
  </si>
  <si>
    <t>With IOL</t>
  </si>
  <si>
    <t>Visual Acuity at Surgery (pre operative presenting VA of the surgical eye)</t>
  </si>
  <si>
    <t>SICS without IOL</t>
  </si>
  <si>
    <t>Phaco without IOL</t>
  </si>
  <si>
    <t>AE</t>
  </si>
  <si>
    <t>AF</t>
  </si>
  <si>
    <t>AG</t>
  </si>
  <si>
    <t>AH</t>
  </si>
  <si>
    <t>AI</t>
  </si>
  <si>
    <t>AJ</t>
  </si>
  <si>
    <t>T=(B+E+H+K+N+Q)</t>
  </si>
  <si>
    <t>U=(C+F+I+L+O+R)</t>
  </si>
  <si>
    <t>V=(D+G+J+M+P+S)</t>
  </si>
  <si>
    <t>W=(T+U+V)</t>
  </si>
  <si>
    <t>Private Hospital</t>
  </si>
  <si>
    <r>
      <t xml:space="preserve">Eye Bank wise Eye Balls sent/deposited details**                                                                                                                                           </t>
    </r>
    <r>
      <rPr>
        <b/>
        <sz val="11"/>
        <color indexed="8"/>
        <rFont val="Calibri"/>
        <family val="2"/>
      </rPr>
      <t xml:space="preserve"> Annexure-EDC2</t>
    </r>
  </si>
  <si>
    <t>H=E+F+G</t>
  </si>
  <si>
    <t>National Programme for Control of Blindness &amp; Visual Impairmrnt (NPCB &amp; VI)                                                                                                                                                                     Annexure-MTO-1</t>
  </si>
  <si>
    <t xml:space="preserve">Govt. health facility </t>
  </si>
  <si>
    <t>H1</t>
  </si>
  <si>
    <t>H2</t>
  </si>
  <si>
    <t>H3</t>
  </si>
  <si>
    <t>Self Reported</t>
  </si>
  <si>
    <t>Referred Case</t>
  </si>
  <si>
    <t>Identified by Eye Surgeon</t>
  </si>
  <si>
    <t>Identified by MT (Opt.)</t>
  </si>
  <si>
    <t>H=H1+H2</t>
  </si>
  <si>
    <t>Govt. Health Facility (MT. Opt.)</t>
  </si>
  <si>
    <t>April'</t>
  </si>
  <si>
    <t>June'</t>
  </si>
  <si>
    <t>July'</t>
  </si>
  <si>
    <t>August'</t>
  </si>
  <si>
    <t>September'</t>
  </si>
  <si>
    <t>October'</t>
  </si>
  <si>
    <t>November'</t>
  </si>
  <si>
    <t>December'</t>
  </si>
  <si>
    <t>May'</t>
  </si>
  <si>
    <t>January'</t>
  </si>
  <si>
    <t>February'</t>
  </si>
  <si>
    <t>March'</t>
  </si>
  <si>
    <t>Free cases under NPCB&amp;VI MoU*</t>
  </si>
  <si>
    <t>Persons with Bilateral cataract**</t>
  </si>
  <si>
    <t>Persons with Unilateral cataract***</t>
  </si>
  <si>
    <t>*** Unilateral cataract= catarct in one eye or the other eye with catarct was operated on earlier for catarct</t>
  </si>
  <si>
    <t xml:space="preserve">* Only the Free cases performed under NPCB&amp;VI MoU will be reimbursed from the NPCB&amp;VI fund </t>
  </si>
  <si>
    <t>** Bilateral cataract = cataract in both eyes &amp; presenting  vision in better eye is &gt;3/60</t>
  </si>
  <si>
    <t>Treated through Injection ( c)</t>
  </si>
  <si>
    <t>Total Treated (a+b+c)</t>
  </si>
  <si>
    <t>Treated by LASER (a)</t>
  </si>
  <si>
    <r>
      <t>Treated through</t>
    </r>
    <r>
      <rPr>
        <sz val="10"/>
        <color indexed="10"/>
        <rFont val="Calibri"/>
        <family val="2"/>
      </rPr>
      <t xml:space="preserve"> </t>
    </r>
    <r>
      <rPr>
        <sz val="10"/>
        <rFont val="Calibri"/>
        <family val="2"/>
      </rPr>
      <t>sight enhancing</t>
    </r>
    <r>
      <rPr>
        <sz val="10"/>
        <color indexed="8"/>
        <rFont val="Calibri"/>
        <family val="2"/>
      </rPr>
      <t xml:space="preserve"> surgery (b)</t>
    </r>
  </si>
  <si>
    <t>Treated through Spectacle (a)</t>
  </si>
  <si>
    <t>National Programme for Control of Blindness &amp; Visual Impairmrnt (NPCB &amp; VI)                                                                                                                                                                            Annexure-CSP-2</t>
  </si>
  <si>
    <t>Full name of the Eye Surgeons</t>
  </si>
  <si>
    <t>Full name of MT (Optometry)</t>
  </si>
  <si>
    <t>Treated through LASER (d)</t>
  </si>
  <si>
    <t>Total Treated (a+b+c+d)</t>
  </si>
  <si>
    <t xml:space="preserve">Name of the Unit (MCH/DH/SDH/SGH/BPHC/RH/PHC) </t>
  </si>
  <si>
    <t>Patients attended</t>
  </si>
  <si>
    <t xml:space="preserve">School Eye Screening </t>
  </si>
  <si>
    <t>Name of School (with distance from place of Posting /detailment)</t>
  </si>
  <si>
    <t>Elderly population suffering from Presbyopia/ near work</t>
  </si>
  <si>
    <t>Cataract Detection &amp; Surgery</t>
  </si>
  <si>
    <t>National Programme for Control of Blindness &amp; Visual Impairmrnt (NPCB &amp; VI)                                                       Annexure-OED-1</t>
  </si>
  <si>
    <t>*Year wise records of line list of corneal blind person  will be maintained at the facility level</t>
  </si>
  <si>
    <t>*Year wise records of line list of Keratoplasty patients will be maintained at the facility level</t>
  </si>
  <si>
    <t>National Programme for Control of Blindness &amp; Visual Impairmrnt (NPCB &amp; VI)                                                                                                                                                     Annexure-CCI-1</t>
  </si>
  <si>
    <t>List of Corneal Blind Person*</t>
  </si>
  <si>
    <t xml:space="preserve">                                                                                         Corneal Blind Person Register                                                                                                              Annexure-CBP1</t>
  </si>
  <si>
    <t>Patients enlisted for  Keratoplasty operation*</t>
  </si>
  <si>
    <t xml:space="preserve">                                                              Register of Keratoplasty Operation                                                                                                Annexure-CBP2</t>
  </si>
  <si>
    <t>National Programme for Control of Blindness &amp; Visual Impairmrnt (NPCB &amp; VI)                                                                                                          Annexure- CSG-1</t>
  </si>
  <si>
    <t>No. of person Screened for   Presbiopia in the age group of 45 years and above
( O&lt;N )</t>
  </si>
  <si>
    <t>Total No. of persons detected with presbyopia irrespective of age</t>
  </si>
  <si>
    <t>Total No. of persons detected with Presbyopia in the age group of 45 years and above 
Q&lt;P</t>
  </si>
  <si>
    <t xml:space="preserve">No. of free Spectacles Distributed for persons with presbyopia in the age group of 45 years and above </t>
  </si>
  <si>
    <t>PROF. SUBRATA DATTA</t>
  </si>
  <si>
    <t>DR. PINAKI SENGUPTA</t>
  </si>
  <si>
    <t>DR. SOUMI MALLICK</t>
  </si>
  <si>
    <t>DR. SOUMYADEEP MAJUMDAR</t>
  </si>
  <si>
    <t>WBMES</t>
  </si>
  <si>
    <t>RIO, Kolkata</t>
  </si>
  <si>
    <t>Name of the District/MCH/ Pvt. Institution- RIO, Kolkata</t>
  </si>
  <si>
    <t>Mr. Kamala K Nandi</t>
  </si>
  <si>
    <t>Mr. Bibekananda Dey</t>
  </si>
  <si>
    <t>Regular</t>
  </si>
  <si>
    <t>Name of the District /MCH: Regional Institute of Ophthalmology, Kolkata</t>
  </si>
  <si>
    <t>NA</t>
  </si>
  <si>
    <t>* PLEASE NOTE, CATARACT SCREENING IS DONE BY DOCTORS NOT BY MT OPTOMETRY HERE AT RIO, MCH, KOLKATA</t>
  </si>
  <si>
    <t>PROF. SANJOY CHATTERJEE</t>
  </si>
  <si>
    <t>Name of the District/MCH/Pvt. health Institution: RIO, Kolkata</t>
  </si>
  <si>
    <t>PROF. SALIL KUMAR MANDAL</t>
  </si>
  <si>
    <t>DR. PURBAN GANGULY</t>
  </si>
  <si>
    <t>PROF. DEBABRATA DAS</t>
  </si>
  <si>
    <t>DR. KALISHANKAR DAS</t>
  </si>
  <si>
    <t>DR. KHANDKAR FARIDUDDIN</t>
  </si>
  <si>
    <t>Name of the Eye Bank/ Corneal Transplantation Centre/Hospital:- RIO, Kolkata</t>
  </si>
  <si>
    <t>* EDC/ERC/Other establisbment wise Cornea Collection details**:                                                                                                                                        Annexure-EB2</t>
  </si>
  <si>
    <t>Performance report on Eye Banking Services with Keratoplasty                                                                                                                                                 Annexure-EB1</t>
  </si>
  <si>
    <t>Donor List                                                                                                                                                                                                                                    Annexure-EB3</t>
  </si>
  <si>
    <t>Performance report on Eye Banking Services with Keratoplasty     -----                                                            Annexure-EDC1</t>
  </si>
  <si>
    <t>Medical College, Kolkata</t>
  </si>
  <si>
    <t xml:space="preserve">*Bilateral cataract = cataract in both eyes &amp; presenting  vision in better eye is &gt;3/60      </t>
  </si>
  <si>
    <t>Remarks - Diagnosis</t>
  </si>
  <si>
    <t>Remarks - Procedure</t>
  </si>
  <si>
    <t>Name of the District/MCH/ Pvt. Health Institution: Regional Institute of Ophthalmology, Kolkata</t>
  </si>
  <si>
    <t>Rajbalhat Cultural Circle</t>
  </si>
  <si>
    <t>Sl. no.</t>
  </si>
  <si>
    <t>Serampore Seva Kendra o Chakshu Bank</t>
  </si>
  <si>
    <t xml:space="preserve">Other Eye Diseases 2024-25 (other than Cataract, Presbyopia &amp; School based activities ) </t>
  </si>
  <si>
    <t>CATARACT CASES IDENTIFIED DURING 2025  -2026</t>
  </si>
  <si>
    <t>Director</t>
  </si>
  <si>
    <t>Ramrajatala Nabin Sangha</t>
  </si>
  <si>
    <t xml:space="preserve">Treated through Spectacles (c) </t>
  </si>
  <si>
    <t>He has applied for resignation, subject to the approval from the competent authority.</t>
  </si>
  <si>
    <t>Sangbed Chandannagar</t>
  </si>
  <si>
    <t>Cumulative since April' 2026</t>
  </si>
  <si>
    <t>April' 2026</t>
  </si>
  <si>
    <t>May' 2026</t>
  </si>
  <si>
    <t>June' 2026</t>
  </si>
  <si>
    <t>July' 2026</t>
  </si>
  <si>
    <t>August' 2026</t>
  </si>
  <si>
    <t>September' 2026</t>
  </si>
  <si>
    <t>October' 2026</t>
  </si>
  <si>
    <t>November' 2026</t>
  </si>
  <si>
    <t>December' 2026</t>
  </si>
  <si>
    <t>January' 2027</t>
  </si>
  <si>
    <t>February' 2027</t>
  </si>
  <si>
    <t>March' 2027</t>
  </si>
  <si>
    <t>Reporting Month: -June 2026</t>
  </si>
  <si>
    <t>Reporting Month: June 2026</t>
  </si>
  <si>
    <t>Reporting Month: - June 2026</t>
  </si>
  <si>
    <t>June</t>
  </si>
  <si>
    <t>Late Krishna Adhikary</t>
  </si>
  <si>
    <t>36, Banamali Sarkar Street, Hatkhola, Kolkata - 700005</t>
  </si>
  <si>
    <t>Name of the District/MCH: RIO, Kolkata                                                               Reporting for the month: June 2026</t>
  </si>
  <si>
    <t>Reporting  Month: June 2026                                                       Year: 2026-2027</t>
  </si>
  <si>
    <t>ALLAUDDIN SK</t>
  </si>
  <si>
    <t>(R/E) sterile descemetocele</t>
  </si>
  <si>
    <t>RE EPIKERATOPLASTY done under LA</t>
  </si>
  <si>
    <t>SEBINA BIBI</t>
  </si>
  <si>
    <t xml:space="preserve">(R/E) failed PKP </t>
  </si>
  <si>
    <t>RE repeat PKP done under LA</t>
  </si>
  <si>
    <t>Chhangur Chouhan</t>
  </si>
  <si>
    <t>LE bullous keratopathy</t>
  </si>
  <si>
    <t>LE  PKP done under LA</t>
  </si>
  <si>
    <t>Harun rashid</t>
  </si>
  <si>
    <t>(L/E) failed graft</t>
  </si>
  <si>
    <t>LE Optical PKP done under LA</t>
  </si>
  <si>
    <t xml:space="preserve">Sarat Majhi </t>
  </si>
  <si>
    <t>(L/E) Corneal opacity with cataract</t>
  </si>
  <si>
    <t>LE triple procedure done under LA</t>
  </si>
  <si>
    <t xml:space="preserve">Pratima mondal </t>
  </si>
  <si>
    <t xml:space="preserve">(L/E) Granular Corneal dystrophy </t>
  </si>
  <si>
    <t>LE Deep Anterior lamellar keratoplasty under LA</t>
  </si>
  <si>
    <t>Sahanara khatun</t>
  </si>
  <si>
    <t>R/E congenital corneal opacity-Adherent Leucoma</t>
  </si>
  <si>
    <t>RE Optical PKP done under LA</t>
  </si>
  <si>
    <t>RIJIYA BIBI</t>
  </si>
  <si>
    <t xml:space="preserve">L/E failed PKP </t>
  </si>
  <si>
    <t>L/E repeat PKP done under LA</t>
  </si>
  <si>
    <t xml:space="preserve">SHIBANI MONDAL </t>
  </si>
  <si>
    <t xml:space="preserve">HAIMABATI MAJHI </t>
  </si>
  <si>
    <t>R/E corneal opacity with cataract</t>
  </si>
  <si>
    <t>R/E triple procedure done under LA</t>
  </si>
  <si>
    <t>BUDHDHADEB SAMAJPATI</t>
  </si>
  <si>
    <t xml:space="preserve">L/E corneal opacity </t>
  </si>
  <si>
    <t>L/E PKP done under LA</t>
  </si>
  <si>
    <t xml:space="preserve">ANOWARA MONDAL </t>
  </si>
  <si>
    <t>L/E adherant leucoma</t>
  </si>
  <si>
    <t>Mafuja Mondal</t>
  </si>
  <si>
    <t xml:space="preserve">R/E corneal perforation </t>
  </si>
  <si>
    <t>R/E patch grafting done under LA</t>
  </si>
  <si>
    <t xml:space="preserve">Afzer sekh </t>
  </si>
  <si>
    <t>(RE) stromal abscess</t>
  </si>
  <si>
    <t>R/E Therapeutic PKP done under LA</t>
  </si>
  <si>
    <t>Anarul molla</t>
  </si>
  <si>
    <t>(RE) corneal opacity due to corneal rupture</t>
  </si>
  <si>
    <t>R/E optical PKP done under GA</t>
  </si>
  <si>
    <t>Niva rani saha</t>
  </si>
  <si>
    <t>(LE) PBK</t>
  </si>
  <si>
    <t>LE optical PKP done under LA</t>
  </si>
  <si>
    <t xml:space="preserve">Ashok Singh </t>
  </si>
  <si>
    <t>(R/E) Corneal opacity</t>
  </si>
  <si>
    <t>RE patch grafting done under LA</t>
  </si>
  <si>
    <t>Arun Paswan</t>
  </si>
  <si>
    <t>(RE) Sterile corneal descemetocele</t>
  </si>
  <si>
    <t>(RE) epikeratoplasty done under LA</t>
  </si>
  <si>
    <t>Reporting for the month: June 2026</t>
  </si>
  <si>
    <t>For the reporting month June 2026</t>
  </si>
  <si>
    <t>No. of Eye Patients attended during the Month June 2026</t>
  </si>
  <si>
    <t>No. of Cataract Cases Indentified during the Month June 2026</t>
  </si>
  <si>
    <t>No. of Cataract Operation during the month June 2026</t>
  </si>
</sst>
</file>

<file path=xl/styles.xml><?xml version="1.0" encoding="utf-8"?>
<styleSheet xmlns="http://schemas.openxmlformats.org/spreadsheetml/2006/main">
  <numFmts count="3">
    <numFmt numFmtId="43" formatCode="_ * #,##0.00_ ;_ * \-#,##0.00_ ;_ * &quot;-&quot;??_ ;_ @_ "/>
    <numFmt numFmtId="164" formatCode="mmmm"/>
    <numFmt numFmtId="165" formatCode="_ * #,##0.0000_ ;_ * \-#,##0.0000_ ;_ * &quot;-&quot;??_ ;_ @_ "/>
  </numFmts>
  <fonts count="50"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1"/>
      <name val="Calibri"/>
      <family val="2"/>
    </font>
    <font>
      <b/>
      <sz val="11"/>
      <color indexed="8"/>
      <name val="Calibri"/>
      <family val="2"/>
    </font>
    <font>
      <sz val="11"/>
      <name val="Calibri"/>
      <family val="2"/>
    </font>
    <font>
      <sz val="9"/>
      <name val="Arial"/>
      <family val="2"/>
    </font>
    <font>
      <sz val="10"/>
      <color indexed="8"/>
      <name val="Calibri"/>
      <family val="2"/>
    </font>
    <font>
      <sz val="10"/>
      <color indexed="10"/>
      <name val="Calibri"/>
      <family val="2"/>
    </font>
    <font>
      <sz val="10"/>
      <name val="Calibri"/>
      <family val="2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1"/>
      <color rgb="FF00000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b/>
      <sz val="11"/>
      <color rgb="FF000000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  <scheme val="minor"/>
    </font>
    <font>
      <b/>
      <sz val="8"/>
      <color rgb="FF000000"/>
      <name val="Calibri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rgb="FF00000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u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0.5"/>
      <color indexed="8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6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AAAAAA"/>
      </left>
      <right style="thin">
        <color rgb="FFAAAAAA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">
    <xf numFmtId="0" fontId="0" fillId="0" borderId="0"/>
    <xf numFmtId="0" fontId="37" fillId="0" borderId="0" applyNumberFormat="0" applyFill="0" applyBorder="0" applyProtection="0">
      <alignment vertical="center"/>
    </xf>
    <xf numFmtId="0" fontId="36" fillId="0" borderId="0" applyNumberFormat="0" applyFill="0" applyBorder="0" applyProtection="0">
      <alignment vertical="center"/>
    </xf>
    <xf numFmtId="43" fontId="48" fillId="0" borderId="0" applyFont="0" applyFill="0" applyBorder="0" applyAlignment="0" applyProtection="0"/>
  </cellStyleXfs>
  <cellXfs count="476">
    <xf numFmtId="0" fontId="0" fillId="0" borderId="0" xfId="0"/>
    <xf numFmtId="0" fontId="0" fillId="0" borderId="1" xfId="0" applyBorder="1"/>
    <xf numFmtId="0" fontId="9" fillId="0" borderId="1" xfId="0" applyFont="1" applyBorder="1"/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10" fillId="0" borderId="2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1" fillId="0" borderId="0" xfId="0" applyFont="1"/>
    <xf numFmtId="0" fontId="1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1" fontId="11" fillId="0" borderId="0" xfId="0" applyNumberFormat="1" applyFont="1" applyAlignment="1">
      <alignment horizontal="center"/>
    </xf>
    <xf numFmtId="0" fontId="12" fillId="0" borderId="1" xfId="0" applyFont="1" applyBorder="1" applyAlignment="1">
      <alignment horizontal="left" vertical="top"/>
    </xf>
    <xf numFmtId="0" fontId="12" fillId="0" borderId="1" xfId="0" applyFont="1" applyBorder="1" applyAlignment="1">
      <alignment vertical="top"/>
    </xf>
    <xf numFmtId="0" fontId="11" fillId="0" borderId="1" xfId="0" applyFont="1" applyBorder="1" applyAlignment="1">
      <alignment vertical="top"/>
    </xf>
    <xf numFmtId="0" fontId="0" fillId="0" borderId="1" xfId="0" applyBorder="1" applyAlignment="1">
      <alignment horizontal="left" vertical="top" wrapText="1"/>
    </xf>
    <xf numFmtId="0" fontId="9" fillId="0" borderId="1" xfId="0" applyFont="1" applyBorder="1" applyAlignment="1">
      <alignment vertical="top" wrapText="1"/>
    </xf>
    <xf numFmtId="0" fontId="0" fillId="0" borderId="1" xfId="0" applyBorder="1" applyAlignment="1">
      <alignment horizontal="center"/>
    </xf>
    <xf numFmtId="0" fontId="13" fillId="0" borderId="1" xfId="0" applyFont="1" applyBorder="1" applyAlignment="1">
      <alignment vertical="top" wrapText="1"/>
    </xf>
    <xf numFmtId="0" fontId="0" fillId="0" borderId="3" xfId="0" applyBorder="1" applyAlignment="1">
      <alignment vertical="top"/>
    </xf>
    <xf numFmtId="0" fontId="0" fillId="0" borderId="3" xfId="0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2" xfId="0" applyBorder="1" applyAlignment="1">
      <alignment vertical="top"/>
    </xf>
    <xf numFmtId="0" fontId="0" fillId="0" borderId="2" xfId="0" applyBorder="1" applyAlignment="1">
      <alignment vertical="top" wrapText="1"/>
    </xf>
    <xf numFmtId="0" fontId="0" fillId="0" borderId="2" xfId="0" applyBorder="1"/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12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14" fillId="0" borderId="1" xfId="0" applyFont="1" applyBorder="1" applyAlignment="1">
      <alignment vertical="top"/>
    </xf>
    <xf numFmtId="0" fontId="14" fillId="0" borderId="6" xfId="0" applyFont="1" applyBorder="1" applyAlignment="1">
      <alignment vertical="top"/>
    </xf>
    <xf numFmtId="0" fontId="14" fillId="0" borderId="7" xfId="0" applyFont="1" applyBorder="1" applyAlignment="1">
      <alignment vertical="top"/>
    </xf>
    <xf numFmtId="0" fontId="14" fillId="0" borderId="4" xfId="0" applyFont="1" applyBorder="1" applyAlignment="1">
      <alignment vertical="top"/>
    </xf>
    <xf numFmtId="0" fontId="14" fillId="0" borderId="5" xfId="0" applyFont="1" applyBorder="1" applyAlignment="1">
      <alignment vertical="top"/>
    </xf>
    <xf numFmtId="0" fontId="14" fillId="0" borderId="2" xfId="0" applyFont="1" applyBorder="1" applyAlignment="1">
      <alignment vertical="top"/>
    </xf>
    <xf numFmtId="0" fontId="11" fillId="0" borderId="1" xfId="0" applyFont="1" applyBorder="1"/>
    <xf numFmtId="0" fontId="14" fillId="0" borderId="10" xfId="0" applyFont="1" applyBorder="1" applyAlignment="1">
      <alignment horizontal="center" vertical="top" textRotation="90"/>
    </xf>
    <xf numFmtId="0" fontId="14" fillId="0" borderId="11" xfId="0" applyFont="1" applyBorder="1" applyAlignment="1">
      <alignment vertical="top"/>
    </xf>
    <xf numFmtId="0" fontId="14" fillId="0" borderId="12" xfId="0" applyFont="1" applyBorder="1" applyAlignment="1">
      <alignment vertical="top"/>
    </xf>
    <xf numFmtId="0" fontId="14" fillId="0" borderId="10" xfId="0" applyFont="1" applyBorder="1" applyAlignment="1">
      <alignment vertical="top"/>
    </xf>
    <xf numFmtId="0" fontId="14" fillId="0" borderId="14" xfId="0" applyFont="1" applyBorder="1" applyAlignment="1">
      <alignment vertical="top"/>
    </xf>
    <xf numFmtId="0" fontId="14" fillId="0" borderId="15" xfId="0" applyFont="1" applyBorder="1" applyAlignment="1">
      <alignment vertical="top"/>
    </xf>
    <xf numFmtId="0" fontId="14" fillId="0" borderId="1" xfId="0" applyFont="1" applyBorder="1" applyAlignment="1">
      <alignment vertical="top" textRotation="90"/>
    </xf>
    <xf numFmtId="0" fontId="15" fillId="0" borderId="14" xfId="0" applyFont="1" applyBorder="1" applyAlignment="1">
      <alignment vertical="top"/>
    </xf>
    <xf numFmtId="0" fontId="11" fillId="0" borderId="1" xfId="0" applyFont="1" applyBorder="1" applyAlignment="1">
      <alignment horizontal="center" vertical="center" wrapText="1"/>
    </xf>
    <xf numFmtId="0" fontId="16" fillId="0" borderId="0" xfId="0" applyFont="1"/>
    <xf numFmtId="0" fontId="17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9" fillId="0" borderId="0" xfId="0" applyFont="1"/>
    <xf numFmtId="0" fontId="16" fillId="0" borderId="0" xfId="0" applyFont="1" applyAlignment="1">
      <alignment horizontal="center"/>
    </xf>
    <xf numFmtId="0" fontId="17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20" fillId="0" borderId="1" xfId="0" applyFont="1" applyBorder="1" applyAlignment="1">
      <alignment horizontal="center" vertical="center"/>
    </xf>
    <xf numFmtId="0" fontId="21" fillId="0" borderId="0" xfId="0" applyFont="1"/>
    <xf numFmtId="0" fontId="16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16" fillId="0" borderId="1" xfId="0" applyFont="1" applyBorder="1" applyAlignment="1">
      <alignment vertical="center"/>
    </xf>
    <xf numFmtId="0" fontId="16" fillId="2" borderId="1" xfId="0" applyFont="1" applyFill="1" applyBorder="1" applyAlignment="1">
      <alignment vertical="center"/>
    </xf>
    <xf numFmtId="0" fontId="18" fillId="0" borderId="1" xfId="0" applyFont="1" applyBorder="1" applyAlignment="1">
      <alignment horizontal="left" vertical="center"/>
    </xf>
    <xf numFmtId="0" fontId="16" fillId="0" borderId="0" xfId="0" applyFont="1" applyAlignment="1">
      <alignment horizontal="center" vertical="center"/>
    </xf>
    <xf numFmtId="0" fontId="18" fillId="0" borderId="0" xfId="0" applyFont="1" applyAlignment="1">
      <alignment vertical="center"/>
    </xf>
    <xf numFmtId="0" fontId="21" fillId="0" borderId="1" xfId="0" applyFont="1" applyBorder="1" applyAlignment="1">
      <alignment horizontal="center" vertical="center"/>
    </xf>
    <xf numFmtId="0" fontId="21" fillId="0" borderId="1" xfId="0" applyFont="1" applyBorder="1"/>
    <xf numFmtId="0" fontId="22" fillId="0" borderId="1" xfId="0" applyFont="1" applyBorder="1" applyAlignment="1">
      <alignment vertical="center" wrapText="1"/>
    </xf>
    <xf numFmtId="0" fontId="22" fillId="0" borderId="1" xfId="0" applyFont="1" applyBorder="1"/>
    <xf numFmtId="0" fontId="18" fillId="0" borderId="1" xfId="0" applyFont="1" applyBorder="1" applyAlignment="1">
      <alignment horizontal="left" vertical="center" wrapText="1"/>
    </xf>
    <xf numFmtId="0" fontId="18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center" wrapText="1"/>
    </xf>
    <xf numFmtId="0" fontId="18" fillId="0" borderId="0" xfId="0" applyFont="1" applyAlignment="1">
      <alignment horizontal="center" vertical="center"/>
    </xf>
    <xf numFmtId="0" fontId="18" fillId="0" borderId="0" xfId="0" applyFont="1"/>
    <xf numFmtId="0" fontId="23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/>
    </xf>
    <xf numFmtId="0" fontId="23" fillId="0" borderId="3" xfId="0" applyFont="1" applyBorder="1" applyAlignment="1">
      <alignment horizontal="center" vertical="center" wrapText="1"/>
    </xf>
    <xf numFmtId="0" fontId="23" fillId="0" borderId="1" xfId="0" applyFont="1" applyBorder="1"/>
    <xf numFmtId="0" fontId="23" fillId="0" borderId="1" xfId="0" applyFont="1" applyBorder="1" applyAlignment="1">
      <alignment wrapText="1"/>
    </xf>
    <xf numFmtId="0" fontId="18" fillId="0" borderId="1" xfId="0" applyFont="1" applyBorder="1" applyAlignment="1">
      <alignment vertical="center"/>
    </xf>
    <xf numFmtId="0" fontId="23" fillId="0" borderId="0" xfId="0" applyFont="1"/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18" fillId="0" borderId="0" xfId="0" applyFont="1" applyAlignment="1">
      <alignment vertical="center" wrapText="1"/>
    </xf>
    <xf numFmtId="0" fontId="18" fillId="0" borderId="0" xfId="0" applyFont="1" applyAlignment="1">
      <alignment horizontal="left"/>
    </xf>
    <xf numFmtId="0" fontId="18" fillId="0" borderId="0" xfId="0" applyFont="1" applyAlignment="1">
      <alignment horizontal="left" wrapText="1"/>
    </xf>
    <xf numFmtId="0" fontId="18" fillId="0" borderId="0" xfId="0" applyFont="1" applyAlignment="1">
      <alignment horizontal="left" vertical="center"/>
    </xf>
    <xf numFmtId="0" fontId="12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center"/>
    </xf>
    <xf numFmtId="0" fontId="26" fillId="0" borderId="1" xfId="0" applyFont="1" applyBorder="1" applyAlignment="1">
      <alignment vertical="center"/>
    </xf>
    <xf numFmtId="0" fontId="21" fillId="0" borderId="1" xfId="0" applyFont="1" applyBorder="1" applyAlignment="1">
      <alignment vertical="center"/>
    </xf>
    <xf numFmtId="0" fontId="16" fillId="0" borderId="1" xfId="0" applyFont="1" applyBorder="1" applyAlignment="1">
      <alignment horizontal="right" vertical="center"/>
    </xf>
    <xf numFmtId="0" fontId="24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2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/>
    </xf>
    <xf numFmtId="0" fontId="0" fillId="0" borderId="23" xfId="0" applyBorder="1" applyAlignment="1">
      <alignment horizontal="center" vertical="center"/>
    </xf>
    <xf numFmtId="0" fontId="26" fillId="0" borderId="23" xfId="0" applyFont="1" applyBorder="1" applyAlignment="1">
      <alignment vertical="center"/>
    </xf>
    <xf numFmtId="0" fontId="26" fillId="0" borderId="10" xfId="0" applyFont="1" applyBorder="1" applyAlignment="1">
      <alignment vertical="center" wrapText="1"/>
    </xf>
    <xf numFmtId="0" fontId="0" fillId="0" borderId="10" xfId="0" applyBorder="1" applyAlignment="1">
      <alignment horizont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0" fontId="9" fillId="0" borderId="32" xfId="0" applyFont="1" applyBorder="1" applyAlignment="1">
      <alignment horizontal="center"/>
    </xf>
    <xf numFmtId="0" fontId="9" fillId="0" borderId="23" xfId="0" applyFont="1" applyBorder="1" applyAlignment="1">
      <alignment horizontal="center"/>
    </xf>
    <xf numFmtId="0" fontId="9" fillId="0" borderId="33" xfId="0" applyFont="1" applyBorder="1" applyAlignment="1">
      <alignment horizontal="center"/>
    </xf>
    <xf numFmtId="0" fontId="0" fillId="0" borderId="36" xfId="0" applyBorder="1" applyAlignment="1">
      <alignment horizontal="center" vertical="center"/>
    </xf>
    <xf numFmtId="0" fontId="0" fillId="0" borderId="31" xfId="0" applyBorder="1"/>
    <xf numFmtId="0" fontId="0" fillId="0" borderId="33" xfId="0" applyBorder="1" applyAlignment="1">
      <alignment horizontal="center"/>
    </xf>
    <xf numFmtId="0" fontId="32" fillId="0" borderId="1" xfId="0" applyFont="1" applyBorder="1" applyAlignment="1">
      <alignment horizontal="left" vertical="center" wrapText="1"/>
    </xf>
    <xf numFmtId="0" fontId="9" fillId="0" borderId="0" xfId="0" applyFont="1" applyAlignment="1">
      <alignment vertical="center"/>
    </xf>
    <xf numFmtId="0" fontId="9" fillId="0" borderId="25" xfId="0" applyFont="1" applyBorder="1" applyAlignment="1">
      <alignment horizontal="center"/>
    </xf>
    <xf numFmtId="0" fontId="33" fillId="0" borderId="1" xfId="0" applyFont="1" applyBorder="1" applyAlignment="1">
      <alignment vertical="center"/>
    </xf>
    <xf numFmtId="0" fontId="33" fillId="0" borderId="23" xfId="0" applyFont="1" applyBorder="1" applyAlignment="1">
      <alignment vertical="center"/>
    </xf>
    <xf numFmtId="0" fontId="33" fillId="0" borderId="1" xfId="0" applyFont="1" applyBorder="1"/>
    <xf numFmtId="0" fontId="0" fillId="0" borderId="12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26" fillId="0" borderId="31" xfId="0" applyFont="1" applyBorder="1" applyAlignment="1">
      <alignment vertical="center" wrapText="1"/>
    </xf>
    <xf numFmtId="0" fontId="31" fillId="0" borderId="36" xfId="0" applyFont="1" applyBorder="1" applyAlignment="1">
      <alignment horizontal="center" vertical="center"/>
    </xf>
    <xf numFmtId="0" fontId="31" fillId="0" borderId="37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6" fillId="0" borderId="2" xfId="0" applyFont="1" applyBorder="1" applyAlignment="1">
      <alignment vertical="center"/>
    </xf>
    <xf numFmtId="0" fontId="26" fillId="0" borderId="8" xfId="0" applyFont="1" applyBorder="1" applyAlignment="1">
      <alignment vertical="center" wrapText="1"/>
    </xf>
    <xf numFmtId="0" fontId="0" fillId="0" borderId="43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31" fillId="0" borderId="45" xfId="0" applyFont="1" applyBorder="1" applyAlignment="1">
      <alignment horizontal="center" vertical="center"/>
    </xf>
    <xf numFmtId="0" fontId="0" fillId="0" borderId="44" xfId="0" applyBorder="1" applyAlignment="1">
      <alignment horizontal="center"/>
    </xf>
    <xf numFmtId="0" fontId="0" fillId="0" borderId="3" xfId="0" applyBorder="1"/>
    <xf numFmtId="0" fontId="0" fillId="0" borderId="34" xfId="0" applyBorder="1"/>
    <xf numFmtId="0" fontId="0" fillId="0" borderId="35" xfId="0" applyBorder="1"/>
    <xf numFmtId="0" fontId="16" fillId="0" borderId="12" xfId="0" applyFont="1" applyBorder="1"/>
    <xf numFmtId="0" fontId="26" fillId="0" borderId="24" xfId="0" applyFont="1" applyBorder="1" applyAlignment="1">
      <alignment vertical="center" wrapText="1"/>
    </xf>
    <xf numFmtId="0" fontId="0" fillId="0" borderId="21" xfId="0" applyBorder="1" applyAlignment="1">
      <alignment horizontal="center" vertical="center"/>
    </xf>
    <xf numFmtId="0" fontId="35" fillId="0" borderId="0" xfId="0" applyFont="1"/>
    <xf numFmtId="0" fontId="15" fillId="0" borderId="1" xfId="0" applyFont="1" applyBorder="1"/>
    <xf numFmtId="0" fontId="0" fillId="0" borderId="1" xfId="0" applyBorder="1" applyAlignment="1">
      <alignment vertical="center"/>
    </xf>
    <xf numFmtId="0" fontId="0" fillId="0" borderId="10" xfId="0" applyBorder="1" applyAlignment="1">
      <alignment vertical="center" wrapText="1"/>
    </xf>
    <xf numFmtId="0" fontId="33" fillId="0" borderId="2" xfId="0" applyFont="1" applyBorder="1" applyAlignment="1">
      <alignment vertical="center"/>
    </xf>
    <xf numFmtId="0" fontId="0" fillId="0" borderId="21" xfId="0" applyBorder="1" applyAlignment="1">
      <alignment horizontal="center"/>
    </xf>
    <xf numFmtId="0" fontId="0" fillId="0" borderId="25" xfId="0" applyBorder="1" applyAlignment="1">
      <alignment horizontal="center"/>
    </xf>
    <xf numFmtId="0" fontId="14" fillId="7" borderId="7" xfId="0" applyFont="1" applyFill="1" applyBorder="1" applyAlignment="1">
      <alignment vertical="top"/>
    </xf>
    <xf numFmtId="0" fontId="14" fillId="7" borderId="2" xfId="0" applyFont="1" applyFill="1" applyBorder="1" applyAlignment="1">
      <alignment vertical="top"/>
    </xf>
    <xf numFmtId="0" fontId="14" fillId="7" borderId="1" xfId="0" applyFont="1" applyFill="1" applyBorder="1" applyAlignment="1">
      <alignment vertical="top"/>
    </xf>
    <xf numFmtId="0" fontId="37" fillId="0" borderId="0" xfId="1" applyNumberFormat="1">
      <alignment vertical="center"/>
    </xf>
    <xf numFmtId="0" fontId="36" fillId="0" borderId="0" xfId="2" applyNumberFormat="1">
      <alignment vertical="center"/>
    </xf>
    <xf numFmtId="0" fontId="37" fillId="0" borderId="1" xfId="1" applyFill="1" applyBorder="1" applyAlignment="1"/>
    <xf numFmtId="49" fontId="38" fillId="0" borderId="1" xfId="1" applyNumberFormat="1" applyFont="1" applyFill="1" applyBorder="1" applyAlignment="1">
      <alignment vertical="top" wrapText="1"/>
    </xf>
    <xf numFmtId="0" fontId="37" fillId="0" borderId="1" xfId="1" applyNumberFormat="1" applyFill="1" applyBorder="1" applyAlignment="1">
      <alignment horizontal="center"/>
    </xf>
    <xf numFmtId="49" fontId="37" fillId="0" borderId="1" xfId="1" applyNumberFormat="1" applyFill="1" applyBorder="1" applyAlignment="1">
      <alignment horizontal="center"/>
    </xf>
    <xf numFmtId="49" fontId="36" fillId="0" borderId="1" xfId="1" applyNumberFormat="1" applyFont="1" applyFill="1" applyBorder="1" applyAlignment="1"/>
    <xf numFmtId="0" fontId="37" fillId="0" borderId="1" xfId="1" applyNumberFormat="1" applyFill="1" applyBorder="1" applyAlignment="1"/>
    <xf numFmtId="49" fontId="37" fillId="0" borderId="1" xfId="1" applyNumberFormat="1" applyFill="1" applyBorder="1" applyAlignment="1"/>
    <xf numFmtId="164" fontId="37" fillId="0" borderId="1" xfId="1" applyNumberFormat="1" applyFill="1" applyBorder="1" applyAlignment="1"/>
    <xf numFmtId="49" fontId="38" fillId="0" borderId="1" xfId="1" applyNumberFormat="1" applyFont="1" applyFill="1" applyBorder="1" applyAlignment="1"/>
    <xf numFmtId="0" fontId="38" fillId="0" borderId="1" xfId="1" applyFont="1" applyFill="1" applyBorder="1" applyAlignment="1"/>
    <xf numFmtId="49" fontId="37" fillId="0" borderId="1" xfId="1" applyNumberFormat="1" applyFill="1" applyBorder="1" applyAlignment="1">
      <alignment vertical="top"/>
    </xf>
    <xf numFmtId="49" fontId="37" fillId="0" borderId="1" xfId="1" applyNumberFormat="1" applyFill="1" applyBorder="1" applyAlignment="1">
      <alignment vertical="top" wrapText="1"/>
    </xf>
    <xf numFmtId="0" fontId="37" fillId="0" borderId="1" xfId="1" applyNumberFormat="1" applyFill="1" applyBorder="1" applyAlignment="1">
      <alignment vertical="top" wrapText="1"/>
    </xf>
    <xf numFmtId="0" fontId="37" fillId="0" borderId="1" xfId="1" applyFill="1" applyBorder="1" applyAlignment="1">
      <alignment vertical="top"/>
    </xf>
    <xf numFmtId="0" fontId="37" fillId="0" borderId="1" xfId="1" applyFill="1" applyBorder="1" applyAlignment="1">
      <alignment vertical="top" wrapText="1"/>
    </xf>
    <xf numFmtId="0" fontId="36" fillId="0" borderId="1" xfId="2" applyFill="1" applyBorder="1" applyAlignment="1"/>
    <xf numFmtId="49" fontId="3" fillId="0" borderId="10" xfId="1" applyNumberFormat="1" applyFont="1" applyFill="1" applyBorder="1" applyAlignment="1"/>
    <xf numFmtId="0" fontId="38" fillId="0" borderId="11" xfId="1" applyFont="1" applyFill="1" applyBorder="1" applyAlignment="1"/>
    <xf numFmtId="0" fontId="38" fillId="0" borderId="12" xfId="1" applyFont="1" applyFill="1" applyBorder="1" applyAlignment="1"/>
    <xf numFmtId="2" fontId="23" fillId="0" borderId="0" xfId="0" applyNumberFormat="1" applyFont="1"/>
    <xf numFmtId="49" fontId="36" fillId="0" borderId="2" xfId="2" applyNumberFormat="1" applyFill="1" applyBorder="1" applyAlignment="1">
      <alignment vertical="top"/>
    </xf>
    <xf numFmtId="0" fontId="18" fillId="9" borderId="1" xfId="0" applyFont="1" applyFill="1" applyBorder="1" applyAlignment="1">
      <alignment horizontal="center" vertical="center"/>
    </xf>
    <xf numFmtId="0" fontId="37" fillId="0" borderId="1" xfId="1" applyNumberFormat="1" applyBorder="1">
      <alignment vertical="center"/>
    </xf>
    <xf numFmtId="0" fontId="40" fillId="8" borderId="1" xfId="0" applyFont="1" applyFill="1" applyBorder="1"/>
    <xf numFmtId="0" fontId="37" fillId="0" borderId="1" xfId="1" applyNumberFormat="1" applyFill="1" applyBorder="1" applyAlignment="1">
      <alignment horizontal="center" vertical="top"/>
    </xf>
    <xf numFmtId="49" fontId="36" fillId="0" borderId="1" xfId="1" applyNumberFormat="1" applyFont="1" applyFill="1" applyBorder="1" applyAlignment="1">
      <alignment vertical="top" wrapText="1"/>
    </xf>
    <xf numFmtId="0" fontId="16" fillId="0" borderId="0" xfId="0" applyFont="1" applyAlignment="1">
      <alignment horizontal="left"/>
    </xf>
    <xf numFmtId="0" fontId="41" fillId="0" borderId="1" xfId="0" applyFont="1" applyBorder="1" applyAlignment="1">
      <alignment horizontal="left"/>
    </xf>
    <xf numFmtId="49" fontId="36" fillId="0" borderId="2" xfId="2" applyNumberFormat="1" applyFill="1" applyBorder="1" applyAlignment="1">
      <alignment vertical="top" wrapText="1"/>
    </xf>
    <xf numFmtId="0" fontId="36" fillId="0" borderId="1" xfId="2" applyNumberFormat="1" applyBorder="1">
      <alignment vertical="center"/>
    </xf>
    <xf numFmtId="0" fontId="0" fillId="0" borderId="31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18" fillId="7" borderId="1" xfId="0" applyFont="1" applyFill="1" applyBorder="1" applyAlignment="1">
      <alignment horizontal="center" vertical="center" wrapText="1"/>
    </xf>
    <xf numFmtId="0" fontId="0" fillId="0" borderId="12" xfId="0" applyBorder="1"/>
    <xf numFmtId="0" fontId="0" fillId="0" borderId="12" xfId="0" applyBorder="1" applyAlignment="1">
      <alignment horizontal="center"/>
    </xf>
    <xf numFmtId="0" fontId="37" fillId="0" borderId="3" xfId="1" applyFill="1" applyBorder="1" applyAlignment="1"/>
    <xf numFmtId="0" fontId="34" fillId="0" borderId="1" xfId="0" applyFont="1" applyBorder="1" applyAlignment="1">
      <alignment vertical="top"/>
    </xf>
    <xf numFmtId="0" fontId="40" fillId="8" borderId="46" xfId="0" applyFont="1" applyFill="1" applyBorder="1" applyAlignment="1">
      <alignment vertical="top" wrapText="1"/>
    </xf>
    <xf numFmtId="0" fontId="42" fillId="8" borderId="1" xfId="0" applyFont="1" applyFill="1" applyBorder="1"/>
    <xf numFmtId="49" fontId="39" fillId="8" borderId="1" xfId="0" applyNumberFormat="1" applyFont="1" applyFill="1" applyBorder="1" applyAlignment="1">
      <alignment vertical="top" wrapText="1"/>
    </xf>
    <xf numFmtId="0" fontId="14" fillId="0" borderId="3" xfId="0" applyFont="1" applyBorder="1" applyAlignment="1">
      <alignment vertical="top"/>
    </xf>
    <xf numFmtId="0" fontId="14" fillId="0" borderId="13" xfId="0" applyFont="1" applyBorder="1" applyAlignment="1">
      <alignment horizontal="center" vertical="top" textRotation="90"/>
    </xf>
    <xf numFmtId="14" fontId="5" fillId="0" borderId="1" xfId="0" applyNumberFormat="1" applyFont="1" applyBorder="1" applyAlignment="1">
      <alignment vertical="center" wrapText="1"/>
    </xf>
    <xf numFmtId="14" fontId="18" fillId="0" borderId="1" xfId="0" applyNumberFormat="1" applyFont="1" applyBorder="1" applyAlignment="1">
      <alignment wrapText="1"/>
    </xf>
    <xf numFmtId="49" fontId="37" fillId="0" borderId="2" xfId="1" applyNumberFormat="1" applyFill="1" applyBorder="1" applyAlignment="1">
      <alignment vertical="top" wrapText="1"/>
    </xf>
    <xf numFmtId="0" fontId="9" fillId="0" borderId="3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34" xfId="0" applyFont="1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9" fillId="0" borderId="35" xfId="0" applyFont="1" applyBorder="1" applyAlignment="1">
      <alignment horizontal="center" vertical="center" wrapText="1"/>
    </xf>
    <xf numFmtId="0" fontId="9" fillId="0" borderId="38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 wrapText="1"/>
    </xf>
    <xf numFmtId="0" fontId="9" fillId="0" borderId="48" xfId="0" applyFont="1" applyBorder="1" applyAlignment="1">
      <alignment horizontal="center" vertical="center" wrapText="1"/>
    </xf>
    <xf numFmtId="49" fontId="43" fillId="0" borderId="1" xfId="1" applyNumberFormat="1" applyFont="1" applyFill="1" applyBorder="1" applyAlignment="1"/>
    <xf numFmtId="0" fontId="37" fillId="0" borderId="26" xfId="1" applyFill="1" applyBorder="1" applyAlignment="1"/>
    <xf numFmtId="0" fontId="36" fillId="0" borderId="3" xfId="2" applyFill="1" applyBorder="1" applyAlignment="1"/>
    <xf numFmtId="0" fontId="25" fillId="0" borderId="35" xfId="0" applyFont="1" applyBorder="1" applyAlignment="1">
      <alignment horizontal="center" vertical="center" wrapText="1"/>
    </xf>
    <xf numFmtId="49" fontId="36" fillId="0" borderId="2" xfId="2" applyNumberFormat="1" applyFill="1" applyBorder="1" applyAlignment="1">
      <alignment horizontal="center" vertical="top" wrapText="1"/>
    </xf>
    <xf numFmtId="0" fontId="36" fillId="0" borderId="2" xfId="2" applyNumberFormat="1" applyBorder="1" applyAlignment="1">
      <alignment horizontal="center" vertical="top" wrapText="1"/>
    </xf>
    <xf numFmtId="0" fontId="0" fillId="0" borderId="51" xfId="0" applyBorder="1"/>
    <xf numFmtId="0" fontId="9" fillId="0" borderId="48" xfId="0" applyFont="1" applyBorder="1" applyAlignment="1">
      <alignment horizontal="center"/>
    </xf>
    <xf numFmtId="0" fontId="37" fillId="0" borderId="2" xfId="1" applyNumberFormat="1" applyFill="1" applyBorder="1" applyAlignment="1">
      <alignment horizontal="center" vertical="top"/>
    </xf>
    <xf numFmtId="0" fontId="0" fillId="0" borderId="48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9" fillId="0" borderId="55" xfId="0" applyFont="1" applyBorder="1" applyAlignment="1">
      <alignment horizontal="center" vertical="center" wrapText="1"/>
    </xf>
    <xf numFmtId="0" fontId="0" fillId="0" borderId="51" xfId="0" applyBorder="1" applyAlignment="1">
      <alignment horizontal="center" vertical="center"/>
    </xf>
    <xf numFmtId="0" fontId="0" fillId="0" borderId="23" xfId="0" applyBorder="1" applyAlignment="1">
      <alignment horizontal="center" vertical="center" wrapText="1"/>
    </xf>
    <xf numFmtId="0" fontId="0" fillId="0" borderId="54" xfId="0" applyBorder="1"/>
    <xf numFmtId="0" fontId="9" fillId="0" borderId="53" xfId="0" applyFont="1" applyBorder="1" applyAlignment="1">
      <alignment horizontal="center"/>
    </xf>
    <xf numFmtId="0" fontId="44" fillId="0" borderId="49" xfId="0" applyFont="1" applyBorder="1"/>
    <xf numFmtId="0" fontId="44" fillId="10" borderId="49" xfId="0" applyFont="1" applyFill="1" applyBorder="1"/>
    <xf numFmtId="0" fontId="46" fillId="10" borderId="49" xfId="0" applyFont="1" applyFill="1" applyBorder="1" applyAlignment="1">
      <alignment horizontal="center" vertical="top"/>
    </xf>
    <xf numFmtId="0" fontId="46" fillId="0" borderId="49" xfId="0" applyFont="1" applyBorder="1" applyAlignment="1">
      <alignment horizontal="center" vertical="top"/>
    </xf>
    <xf numFmtId="0" fontId="46" fillId="0" borderId="49" xfId="0" applyFont="1" applyBorder="1" applyAlignment="1">
      <alignment horizontal="left" vertical="top" wrapText="1"/>
    </xf>
    <xf numFmtId="0" fontId="46" fillId="0" borderId="49" xfId="0" applyFont="1" applyBorder="1" applyAlignment="1">
      <alignment horizontal="left" vertical="top"/>
    </xf>
    <xf numFmtId="0" fontId="46" fillId="0" borderId="50" xfId="0" applyFont="1" applyBorder="1" applyAlignment="1">
      <alignment horizontal="center" vertical="top"/>
    </xf>
    <xf numFmtId="0" fontId="0" fillId="0" borderId="0" xfId="0" applyAlignment="1">
      <alignment vertical="top"/>
    </xf>
    <xf numFmtId="0" fontId="46" fillId="0" borderId="57" xfId="0" applyFont="1" applyBorder="1" applyAlignment="1">
      <alignment horizontal="right" vertical="top" wrapText="1"/>
    </xf>
    <xf numFmtId="49" fontId="45" fillId="10" borderId="1" xfId="0" applyNumberFormat="1" applyFont="1" applyFill="1" applyBorder="1" applyAlignment="1">
      <alignment vertical="top" wrapText="1"/>
    </xf>
    <xf numFmtId="0" fontId="46" fillId="0" borderId="1" xfId="0" applyFont="1" applyBorder="1" applyAlignment="1">
      <alignment horizontal="right" vertical="top" wrapText="1"/>
    </xf>
    <xf numFmtId="49" fontId="3" fillId="0" borderId="1" xfId="1" applyNumberFormat="1" applyFont="1" applyFill="1" applyBorder="1" applyAlignment="1">
      <alignment vertical="top" wrapText="1"/>
    </xf>
    <xf numFmtId="0" fontId="45" fillId="10" borderId="49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47" fillId="0" borderId="49" xfId="0" applyFont="1" applyBorder="1" applyAlignment="1">
      <alignment vertical="center"/>
    </xf>
    <xf numFmtId="0" fontId="47" fillId="0" borderId="49" xfId="0" applyFont="1" applyBorder="1" applyAlignment="1">
      <alignment horizontal="center" vertical="center"/>
    </xf>
    <xf numFmtId="14" fontId="45" fillId="0" borderId="49" xfId="0" applyNumberFormat="1" applyFont="1" applyBorder="1" applyAlignment="1">
      <alignment horizontal="center" vertical="center"/>
    </xf>
    <xf numFmtId="49" fontId="45" fillId="0" borderId="58" xfId="0" applyNumberFormat="1" applyFont="1" applyBorder="1" applyAlignment="1">
      <alignment horizontal="left" vertical="top" wrapText="1"/>
    </xf>
    <xf numFmtId="0" fontId="45" fillId="10" borderId="50" xfId="0" applyFont="1" applyFill="1" applyBorder="1" applyAlignment="1">
      <alignment horizontal="center" vertical="center"/>
    </xf>
    <xf numFmtId="14" fontId="36" fillId="0" borderId="2" xfId="2" applyNumberFormat="1" applyFill="1" applyBorder="1" applyAlignment="1">
      <alignment vertical="top" wrapText="1"/>
    </xf>
    <xf numFmtId="0" fontId="45" fillId="0" borderId="52" xfId="0" applyFont="1" applyBorder="1" applyAlignment="1">
      <alignment vertical="center"/>
    </xf>
    <xf numFmtId="0" fontId="45" fillId="0" borderId="52" xfId="0" applyFont="1" applyBorder="1" applyAlignment="1">
      <alignment horizontal="center" vertical="center"/>
    </xf>
    <xf numFmtId="0" fontId="45" fillId="10" borderId="52" xfId="0" applyFont="1" applyFill="1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36" fillId="0" borderId="1" xfId="1" applyNumberFormat="1" applyFont="1" applyBorder="1" applyAlignment="1">
      <alignment vertical="top" wrapText="1"/>
    </xf>
    <xf numFmtId="0" fontId="37" fillId="0" borderId="1" xfId="1" applyNumberFormat="1" applyBorder="1" applyAlignment="1">
      <alignment vertical="top"/>
    </xf>
    <xf numFmtId="49" fontId="36" fillId="0" borderId="3" xfId="2" applyNumberFormat="1" applyFill="1" applyBorder="1" applyAlignment="1"/>
    <xf numFmtId="0" fontId="39" fillId="11" borderId="3" xfId="0" applyFont="1" applyFill="1" applyBorder="1" applyAlignment="1">
      <alignment vertical="top"/>
    </xf>
    <xf numFmtId="0" fontId="36" fillId="0" borderId="3" xfId="2" applyNumberFormat="1" applyBorder="1">
      <alignment vertical="center"/>
    </xf>
    <xf numFmtId="0" fontId="45" fillId="10" borderId="1" xfId="0" applyFont="1" applyFill="1" applyBorder="1" applyAlignment="1">
      <alignment vertical="center"/>
    </xf>
    <xf numFmtId="0" fontId="45" fillId="0" borderId="1" xfId="0" applyFont="1" applyBorder="1" applyAlignment="1">
      <alignment vertical="center"/>
    </xf>
    <xf numFmtId="0" fontId="45" fillId="10" borderId="1" xfId="0" applyFont="1" applyFill="1" applyBorder="1" applyAlignment="1">
      <alignment horizontal="center" vertical="center"/>
    </xf>
    <xf numFmtId="49" fontId="45" fillId="0" borderId="1" xfId="0" applyNumberFormat="1" applyFont="1" applyBorder="1" applyAlignment="1">
      <alignment vertical="center"/>
    </xf>
    <xf numFmtId="0" fontId="45" fillId="0" borderId="1" xfId="0" applyFont="1" applyBorder="1" applyAlignment="1">
      <alignment horizontal="center" vertical="center"/>
    </xf>
    <xf numFmtId="49" fontId="45" fillId="0" borderId="1" xfId="0" applyNumberFormat="1" applyFont="1" applyBorder="1" applyAlignment="1">
      <alignment horizontal="left" vertical="center"/>
    </xf>
    <xf numFmtId="14" fontId="45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vertical="center" wrapText="1"/>
    </xf>
    <xf numFmtId="0" fontId="39" fillId="0" borderId="49" xfId="0" applyFont="1" applyBorder="1" applyAlignment="1">
      <alignment vertical="top"/>
    </xf>
    <xf numFmtId="0" fontId="0" fillId="0" borderId="1" xfId="0" applyBorder="1" applyAlignment="1">
      <alignment horizontal="left" vertical="top"/>
    </xf>
    <xf numFmtId="14" fontId="45" fillId="0" borderId="49" xfId="0" applyNumberFormat="1" applyFont="1" applyBorder="1" applyAlignment="1">
      <alignment horizontal="center" vertical="top"/>
    </xf>
    <xf numFmtId="49" fontId="39" fillId="0" borderId="52" xfId="0" applyNumberFormat="1" applyFont="1" applyBorder="1" applyAlignment="1">
      <alignment horizontal="left" vertical="center"/>
    </xf>
    <xf numFmtId="0" fontId="26" fillId="0" borderId="49" xfId="0" applyFont="1" applyBorder="1" applyAlignment="1">
      <alignment horizontal="left" vertical="center"/>
    </xf>
    <xf numFmtId="0" fontId="39" fillId="0" borderId="52" xfId="0" applyFont="1" applyBorder="1" applyAlignment="1">
      <alignment vertical="center" wrapText="1"/>
    </xf>
    <xf numFmtId="0" fontId="26" fillId="0" borderId="49" xfId="0" applyFont="1" applyBorder="1" applyAlignment="1">
      <alignment vertical="center" wrapText="1"/>
    </xf>
    <xf numFmtId="165" fontId="23" fillId="0" borderId="0" xfId="3" applyNumberFormat="1" applyFont="1"/>
    <xf numFmtId="49" fontId="39" fillId="10" borderId="1" xfId="0" applyNumberFormat="1" applyFont="1" applyFill="1" applyBorder="1" applyAlignment="1">
      <alignment vertical="top" wrapText="1"/>
    </xf>
    <xf numFmtId="0" fontId="21" fillId="0" borderId="12" xfId="0" applyFont="1" applyBorder="1"/>
    <xf numFmtId="0" fontId="0" fillId="0" borderId="1" xfId="0" applyFont="1" applyBorder="1" applyAlignment="1">
      <alignment horizontal="center"/>
    </xf>
    <xf numFmtId="0" fontId="0" fillId="0" borderId="23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54" xfId="0" applyFont="1" applyBorder="1" applyAlignment="1">
      <alignment horizontal="center"/>
    </xf>
    <xf numFmtId="0" fontId="0" fillId="0" borderId="53" xfId="0" applyFont="1" applyBorder="1" applyAlignment="1">
      <alignment horizontal="center"/>
    </xf>
    <xf numFmtId="0" fontId="0" fillId="0" borderId="48" xfId="0" applyFont="1" applyBorder="1" applyAlignment="1">
      <alignment horizontal="center"/>
    </xf>
    <xf numFmtId="0" fontId="0" fillId="0" borderId="56" xfId="0" applyFont="1" applyBorder="1" applyAlignment="1">
      <alignment horizontal="center"/>
    </xf>
    <xf numFmtId="0" fontId="9" fillId="0" borderId="32" xfId="0" applyFont="1" applyBorder="1" applyAlignment="1">
      <alignment horizontal="center"/>
    </xf>
    <xf numFmtId="0" fontId="9" fillId="0" borderId="23" xfId="0" applyFont="1" applyBorder="1" applyAlignment="1">
      <alignment horizontal="center"/>
    </xf>
    <xf numFmtId="0" fontId="0" fillId="0" borderId="11" xfId="0" applyFont="1" applyBorder="1" applyAlignment="1">
      <alignment horizontal="center"/>
    </xf>
    <xf numFmtId="0" fontId="25" fillId="0" borderId="26" xfId="0" applyFont="1" applyBorder="1" applyAlignment="1">
      <alignment horizontal="center" vertical="center" wrapText="1"/>
    </xf>
    <xf numFmtId="0" fontId="0" fillId="0" borderId="16" xfId="0" applyFont="1" applyBorder="1" applyAlignment="1">
      <alignment horizontal="center"/>
    </xf>
    <xf numFmtId="0" fontId="36" fillId="0" borderId="1" xfId="1" applyNumberFormat="1" applyFont="1" applyBorder="1" applyAlignment="1">
      <alignment vertical="top"/>
    </xf>
    <xf numFmtId="0" fontId="9" fillId="0" borderId="39" xfId="0" applyFont="1" applyBorder="1" applyAlignment="1">
      <alignment horizontal="center" vertical="center" wrapText="1"/>
    </xf>
    <xf numFmtId="0" fontId="9" fillId="0" borderId="40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0" fontId="0" fillId="0" borderId="30" xfId="0" applyFont="1" applyBorder="1" applyAlignment="1">
      <alignment horizontal="center"/>
    </xf>
    <xf numFmtId="0" fontId="0" fillId="0" borderId="31" xfId="0" applyFont="1" applyBorder="1" applyAlignment="1">
      <alignment horizontal="center"/>
    </xf>
    <xf numFmtId="0" fontId="0" fillId="0" borderId="34" xfId="0" applyFont="1" applyBorder="1" applyAlignment="1">
      <alignment horizontal="center"/>
    </xf>
    <xf numFmtId="0" fontId="0" fillId="0" borderId="35" xfId="0" applyFont="1" applyBorder="1" applyAlignment="1">
      <alignment horizontal="center"/>
    </xf>
    <xf numFmtId="0" fontId="0" fillId="0" borderId="32" xfId="0" applyFont="1" applyBorder="1" applyAlignment="1">
      <alignment horizontal="center"/>
    </xf>
    <xf numFmtId="0" fontId="0" fillId="0" borderId="33" xfId="0" applyFont="1" applyBorder="1" applyAlignment="1">
      <alignment horizontal="center"/>
    </xf>
    <xf numFmtId="0" fontId="20" fillId="0" borderId="12" xfId="0" applyFont="1" applyBorder="1"/>
    <xf numFmtId="0" fontId="0" fillId="0" borderId="12" xfId="0" applyBorder="1" applyAlignment="1">
      <alignment vertical="top"/>
    </xf>
    <xf numFmtId="0" fontId="0" fillId="0" borderId="12" xfId="0" applyBorder="1" applyAlignment="1">
      <alignment vertical="center"/>
    </xf>
    <xf numFmtId="0" fontId="45" fillId="0" borderId="59" xfId="0" applyFont="1" applyBorder="1" applyAlignment="1">
      <alignment vertical="center"/>
    </xf>
    <xf numFmtId="0" fontId="26" fillId="0" borderId="52" xfId="0" applyFont="1" applyBorder="1" applyAlignment="1">
      <alignment vertical="center" wrapText="1"/>
    </xf>
    <xf numFmtId="0" fontId="49" fillId="0" borderId="1" xfId="0" applyFont="1" applyBorder="1" applyAlignment="1">
      <alignment vertical="top" wrapText="1"/>
    </xf>
    <xf numFmtId="0" fontId="49" fillId="0" borderId="1" xfId="0" applyFont="1" applyBorder="1" applyAlignment="1">
      <alignment wrapText="1"/>
    </xf>
    <xf numFmtId="0" fontId="39" fillId="0" borderId="49" xfId="0" applyFont="1" applyBorder="1" applyAlignment="1">
      <alignment vertical="center"/>
    </xf>
    <xf numFmtId="0" fontId="49" fillId="0" borderId="1" xfId="0" applyFont="1" applyBorder="1" applyAlignment="1">
      <alignment vertical="center" wrapText="1"/>
    </xf>
    <xf numFmtId="0" fontId="25" fillId="0" borderId="12" xfId="0" applyFont="1" applyBorder="1" applyAlignment="1">
      <alignment horizontal="center" vertical="center" wrapText="1"/>
    </xf>
    <xf numFmtId="0" fontId="25" fillId="4" borderId="22" xfId="0" applyFont="1" applyFill="1" applyBorder="1" applyAlignment="1">
      <alignment horizontal="right" vertical="center"/>
    </xf>
    <xf numFmtId="0" fontId="25" fillId="4" borderId="0" xfId="0" applyFont="1" applyFill="1" applyAlignment="1">
      <alignment horizontal="right" vertical="center"/>
    </xf>
    <xf numFmtId="0" fontId="9" fillId="4" borderId="22" xfId="0" applyFont="1" applyFill="1" applyBorder="1" applyAlignment="1">
      <alignment horizontal="center" vertical="center"/>
    </xf>
    <xf numFmtId="0" fontId="9" fillId="4" borderId="0" xfId="0" applyFont="1" applyFill="1" applyAlignment="1">
      <alignment horizontal="center" vertical="center"/>
    </xf>
    <xf numFmtId="0" fontId="9" fillId="0" borderId="27" xfId="0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 wrapText="1"/>
    </xf>
    <xf numFmtId="0" fontId="9" fillId="0" borderId="29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9" fillId="0" borderId="40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25" fillId="0" borderId="39" xfId="0" applyFont="1" applyBorder="1" applyAlignment="1">
      <alignment horizontal="center" vertical="center" wrapText="1"/>
    </xf>
    <xf numFmtId="0" fontId="25" fillId="0" borderId="32" xfId="0" applyFont="1" applyBorder="1" applyAlignment="1">
      <alignment horizontal="center" vertical="center" wrapText="1"/>
    </xf>
    <xf numFmtId="0" fontId="25" fillId="0" borderId="41" xfId="0" applyFont="1" applyBorder="1" applyAlignment="1">
      <alignment horizontal="center" vertical="center" wrapText="1"/>
    </xf>
    <xf numFmtId="0" fontId="25" fillId="0" borderId="33" xfId="0" applyFont="1" applyBorder="1" applyAlignment="1">
      <alignment horizontal="center" vertical="center" wrapText="1"/>
    </xf>
    <xf numFmtId="0" fontId="9" fillId="0" borderId="42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left" vertical="center"/>
    </xf>
    <xf numFmtId="0" fontId="9" fillId="0" borderId="9" xfId="0" applyFont="1" applyBorder="1" applyAlignment="1">
      <alignment horizontal="left" vertical="center"/>
    </xf>
    <xf numFmtId="0" fontId="9" fillId="0" borderId="21" xfId="0" applyFont="1" applyBorder="1" applyAlignment="1">
      <alignment horizontal="left" vertical="center"/>
    </xf>
    <xf numFmtId="0" fontId="0" fillId="3" borderId="3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left"/>
    </xf>
    <xf numFmtId="0" fontId="9" fillId="0" borderId="47" xfId="0" applyFont="1" applyBorder="1" applyAlignment="1">
      <alignment horizontal="center" vertical="center" wrapText="1"/>
    </xf>
    <xf numFmtId="0" fontId="9" fillId="0" borderId="37" xfId="0" applyFont="1" applyBorder="1" applyAlignment="1">
      <alignment horizontal="center" vertical="center" wrapText="1"/>
    </xf>
    <xf numFmtId="0" fontId="9" fillId="0" borderId="39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/>
    </xf>
    <xf numFmtId="0" fontId="9" fillId="0" borderId="23" xfId="0" applyFont="1" applyBorder="1" applyAlignment="1">
      <alignment horizontal="center"/>
    </xf>
    <xf numFmtId="0" fontId="9" fillId="0" borderId="24" xfId="0" applyFont="1" applyBorder="1" applyAlignment="1">
      <alignment horizontal="center"/>
    </xf>
    <xf numFmtId="0" fontId="27" fillId="4" borderId="1" xfId="0" applyFont="1" applyFill="1" applyBorder="1" applyAlignment="1">
      <alignment horizontal="center" vertical="center"/>
    </xf>
    <xf numFmtId="0" fontId="28" fillId="4" borderId="1" xfId="0" applyFont="1" applyFill="1" applyBorder="1" applyAlignment="1">
      <alignment horizontal="right" vertical="center"/>
    </xf>
    <xf numFmtId="0" fontId="24" fillId="0" borderId="1" xfId="0" applyFont="1" applyBorder="1" applyAlignment="1">
      <alignment horizontal="center" vertical="center" wrapText="1"/>
    </xf>
    <xf numFmtId="0" fontId="27" fillId="0" borderId="3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27" fillId="0" borderId="15" xfId="0" applyFont="1" applyBorder="1" applyAlignment="1">
      <alignment horizontal="left" vertical="center" wrapText="1"/>
    </xf>
    <xf numFmtId="0" fontId="27" fillId="0" borderId="16" xfId="0" applyFont="1" applyBorder="1" applyAlignment="1">
      <alignment horizontal="left" vertical="center" wrapText="1"/>
    </xf>
    <xf numFmtId="0" fontId="16" fillId="3" borderId="1" xfId="0" applyFont="1" applyFill="1" applyBorder="1" applyAlignment="1">
      <alignment horizontal="left" vertical="center"/>
    </xf>
    <xf numFmtId="0" fontId="18" fillId="2" borderId="1" xfId="0" applyFont="1" applyFill="1" applyBorder="1" applyAlignment="1">
      <alignment horizontal="left" vertical="center" wrapText="1"/>
    </xf>
    <xf numFmtId="0" fontId="20" fillId="0" borderId="1" xfId="0" applyFont="1" applyBorder="1" applyAlignment="1">
      <alignment horizontal="center" vertical="center"/>
    </xf>
    <xf numFmtId="0" fontId="19" fillId="3" borderId="1" xfId="0" applyFont="1" applyFill="1" applyBorder="1" applyAlignment="1">
      <alignment horizontal="left" vertical="center"/>
    </xf>
    <xf numFmtId="0" fontId="16" fillId="3" borderId="10" xfId="0" applyFont="1" applyFill="1" applyBorder="1" applyAlignment="1">
      <alignment horizontal="left" vertical="center"/>
    </xf>
    <xf numFmtId="0" fontId="16" fillId="3" borderId="11" xfId="0" applyFont="1" applyFill="1" applyBorder="1" applyAlignment="1">
      <alignment horizontal="left" vertical="center"/>
    </xf>
    <xf numFmtId="0" fontId="16" fillId="3" borderId="12" xfId="0" applyFont="1" applyFill="1" applyBorder="1" applyAlignment="1">
      <alignment horizontal="left" vertical="center"/>
    </xf>
    <xf numFmtId="0" fontId="9" fillId="0" borderId="1" xfId="0" applyFont="1" applyBorder="1" applyAlignment="1">
      <alignment horizontal="center" vertical="top"/>
    </xf>
    <xf numFmtId="0" fontId="9" fillId="0" borderId="2" xfId="0" applyFont="1" applyBorder="1" applyAlignment="1">
      <alignment horizontal="center" vertical="top"/>
    </xf>
    <xf numFmtId="0" fontId="10" fillId="0" borderId="1" xfId="0" applyFont="1" applyBorder="1" applyAlignment="1">
      <alignment horizontal="center" vertical="center"/>
    </xf>
    <xf numFmtId="0" fontId="16" fillId="4" borderId="1" xfId="0" applyFont="1" applyFill="1" applyBorder="1" applyAlignment="1">
      <alignment horizontal="left" vertical="center"/>
    </xf>
    <xf numFmtId="0" fontId="15" fillId="0" borderId="17" xfId="0" applyFont="1" applyBorder="1" applyAlignment="1">
      <alignment horizontal="center" vertical="top"/>
    </xf>
    <xf numFmtId="0" fontId="15" fillId="0" borderId="4" xfId="0" applyFont="1" applyBorder="1" applyAlignment="1">
      <alignment horizontal="center" vertical="top"/>
    </xf>
    <xf numFmtId="0" fontId="14" fillId="0" borderId="18" xfId="0" applyFont="1" applyBorder="1" applyAlignment="1">
      <alignment horizontal="center" vertical="top" textRotation="90"/>
    </xf>
    <xf numFmtId="0" fontId="14" fillId="0" borderId="19" xfId="0" applyFont="1" applyBorder="1" applyAlignment="1">
      <alignment horizontal="center" vertical="top" textRotation="90"/>
    </xf>
    <xf numFmtId="0" fontId="14" fillId="0" borderId="20" xfId="0" applyFont="1" applyBorder="1" applyAlignment="1">
      <alignment horizontal="center" vertical="top" textRotation="90"/>
    </xf>
    <xf numFmtId="0" fontId="14" fillId="0" borderId="21" xfId="0" applyFont="1" applyBorder="1" applyAlignment="1">
      <alignment horizontal="center" vertical="top" textRotation="90"/>
    </xf>
    <xf numFmtId="0" fontId="14" fillId="0" borderId="13" xfId="0" applyFont="1" applyBorder="1" applyAlignment="1">
      <alignment horizontal="center" vertical="top" textRotation="90"/>
    </xf>
    <xf numFmtId="0" fontId="14" fillId="0" borderId="1" xfId="0" applyFont="1" applyBorder="1" applyAlignment="1">
      <alignment horizontal="center" vertical="top" textRotation="90"/>
    </xf>
    <xf numFmtId="0" fontId="15" fillId="2" borderId="10" xfId="0" applyFont="1" applyFill="1" applyBorder="1" applyAlignment="1">
      <alignment horizontal="center" vertical="top"/>
    </xf>
    <xf numFmtId="0" fontId="15" fillId="2" borderId="11" xfId="0" applyFont="1" applyFill="1" applyBorder="1" applyAlignment="1">
      <alignment horizontal="center" vertical="top"/>
    </xf>
    <xf numFmtId="0" fontId="15" fillId="2" borderId="12" xfId="0" applyFont="1" applyFill="1" applyBorder="1" applyAlignment="1">
      <alignment horizontal="center" vertical="top"/>
    </xf>
    <xf numFmtId="0" fontId="15" fillId="0" borderId="17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29" fillId="0" borderId="10" xfId="0" applyFont="1" applyBorder="1" applyAlignment="1">
      <alignment horizontal="right" vertical="center"/>
    </xf>
    <xf numFmtId="0" fontId="29" fillId="0" borderId="11" xfId="0" applyFont="1" applyBorder="1" applyAlignment="1">
      <alignment horizontal="right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30" fillId="0" borderId="10" xfId="0" applyFont="1" applyBorder="1" applyAlignment="1">
      <alignment horizontal="left" vertical="center"/>
    </xf>
    <xf numFmtId="0" fontId="30" fillId="0" borderId="11" xfId="0" applyFont="1" applyBorder="1" applyAlignment="1">
      <alignment horizontal="left" vertical="center"/>
    </xf>
    <xf numFmtId="0" fontId="30" fillId="0" borderId="12" xfId="0" applyFont="1" applyBorder="1" applyAlignment="1">
      <alignment horizontal="left" vertical="center"/>
    </xf>
    <xf numFmtId="0" fontId="22" fillId="0" borderId="2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8" fillId="4" borderId="10" xfId="0" applyFont="1" applyFill="1" applyBorder="1" applyAlignment="1">
      <alignment horizontal="right" vertical="center"/>
    </xf>
    <xf numFmtId="0" fontId="28" fillId="4" borderId="11" xfId="0" applyFont="1" applyFill="1" applyBorder="1" applyAlignment="1">
      <alignment horizontal="right" vertical="center"/>
    </xf>
    <xf numFmtId="0" fontId="28" fillId="4" borderId="12" xfId="0" applyFont="1" applyFill="1" applyBorder="1" applyAlignment="1">
      <alignment horizontal="right" vertical="center"/>
    </xf>
    <xf numFmtId="0" fontId="28" fillId="4" borderId="1" xfId="0" applyFont="1" applyFill="1" applyBorder="1" applyAlignment="1">
      <alignment horizontal="center" vertical="center"/>
    </xf>
    <xf numFmtId="0" fontId="28" fillId="0" borderId="1" xfId="0" applyFont="1" applyBorder="1" applyAlignment="1">
      <alignment vertical="center"/>
    </xf>
    <xf numFmtId="0" fontId="28" fillId="0" borderId="1" xfId="0" applyFont="1" applyBorder="1" applyAlignment="1">
      <alignment horizontal="left" vertical="center"/>
    </xf>
    <xf numFmtId="0" fontId="21" fillId="0" borderId="1" xfId="0" applyFont="1" applyBorder="1" applyAlignment="1">
      <alignment horizontal="center" vertical="center" wrapText="1"/>
    </xf>
    <xf numFmtId="0" fontId="22" fillId="6" borderId="1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/>
    </xf>
    <xf numFmtId="0" fontId="22" fillId="5" borderId="1" xfId="0" applyFont="1" applyFill="1" applyBorder="1" applyAlignment="1">
      <alignment horizontal="center" vertical="center" wrapText="1"/>
    </xf>
    <xf numFmtId="0" fontId="22" fillId="4" borderId="1" xfId="0" applyFont="1" applyFill="1" applyBorder="1" applyAlignment="1">
      <alignment horizontal="center" vertical="center"/>
    </xf>
    <xf numFmtId="0" fontId="22" fillId="2" borderId="1" xfId="0" applyFont="1" applyFill="1" applyBorder="1" applyAlignment="1">
      <alignment horizontal="center" vertical="center" wrapText="1"/>
    </xf>
    <xf numFmtId="0" fontId="22" fillId="5" borderId="2" xfId="0" applyFont="1" applyFill="1" applyBorder="1" applyAlignment="1">
      <alignment horizontal="center" vertical="center" wrapText="1"/>
    </xf>
    <xf numFmtId="0" fontId="22" fillId="5" borderId="3" xfId="0" applyFont="1" applyFill="1" applyBorder="1" applyAlignment="1">
      <alignment horizontal="center" vertical="center" wrapText="1"/>
    </xf>
    <xf numFmtId="0" fontId="22" fillId="2" borderId="2" xfId="0" applyFont="1" applyFill="1" applyBorder="1" applyAlignment="1">
      <alignment horizontal="center" vertical="center" wrapText="1"/>
    </xf>
    <xf numFmtId="0" fontId="22" fillId="2" borderId="3" xfId="0" applyFont="1" applyFill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1" xfId="0" applyFont="1" applyBorder="1" applyAlignment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 applyAlignment="1">
      <alignment vertical="center"/>
    </xf>
    <xf numFmtId="0" fontId="22" fillId="0" borderId="1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0" fontId="0" fillId="0" borderId="0" xfId="0" applyAlignment="1">
      <alignment horizontal="left"/>
    </xf>
    <xf numFmtId="0" fontId="0" fillId="0" borderId="9" xfId="0" applyBorder="1" applyAlignment="1">
      <alignment horizontal="left"/>
    </xf>
    <xf numFmtId="0" fontId="0" fillId="0" borderId="1" xfId="0" applyBorder="1" applyAlignment="1">
      <alignment horizontal="left"/>
    </xf>
    <xf numFmtId="49" fontId="38" fillId="0" borderId="1" xfId="1" applyNumberFormat="1" applyFont="1" applyFill="1" applyBorder="1" applyAlignment="1">
      <alignment horizontal="left" vertical="top" wrapText="1"/>
    </xf>
    <xf numFmtId="0" fontId="38" fillId="0" borderId="1" xfId="1" applyFont="1" applyFill="1" applyBorder="1" applyAlignment="1">
      <alignment horizontal="left" vertical="top" wrapText="1"/>
    </xf>
    <xf numFmtId="49" fontId="3" fillId="0" borderId="10" xfId="1" applyNumberFormat="1" applyFont="1" applyFill="1" applyBorder="1" applyAlignment="1">
      <alignment horizontal="left"/>
    </xf>
    <xf numFmtId="0" fontId="38" fillId="0" borderId="11" xfId="1" applyFont="1" applyFill="1" applyBorder="1" applyAlignment="1">
      <alignment horizontal="left"/>
    </xf>
    <xf numFmtId="0" fontId="38" fillId="0" borderId="12" xfId="1" applyFont="1" applyFill="1" applyBorder="1" applyAlignment="1">
      <alignment horizontal="left"/>
    </xf>
    <xf numFmtId="49" fontId="3" fillId="0" borderId="1" xfId="1" applyNumberFormat="1" applyFont="1" applyFill="1" applyBorder="1" applyAlignment="1">
      <alignment horizontal="left"/>
    </xf>
    <xf numFmtId="0" fontId="38" fillId="0" borderId="1" xfId="1" applyFont="1" applyFill="1" applyBorder="1" applyAlignment="1">
      <alignment horizontal="left"/>
    </xf>
    <xf numFmtId="49" fontId="36" fillId="0" borderId="1" xfId="1" applyNumberFormat="1" applyFont="1" applyFill="1" applyBorder="1" applyAlignment="1">
      <alignment horizontal="left"/>
    </xf>
    <xf numFmtId="0" fontId="37" fillId="0" borderId="1" xfId="1" applyFill="1" applyBorder="1" applyAlignment="1">
      <alignment horizontal="left"/>
    </xf>
    <xf numFmtId="49" fontId="3" fillId="0" borderId="11" xfId="1" applyNumberFormat="1" applyFont="1" applyFill="1" applyBorder="1" applyAlignment="1">
      <alignment horizontal="left"/>
    </xf>
    <xf numFmtId="49" fontId="3" fillId="0" borderId="12" xfId="1" applyNumberFormat="1" applyFont="1" applyFill="1" applyBorder="1" applyAlignment="1">
      <alignment horizontal="left"/>
    </xf>
    <xf numFmtId="49" fontId="37" fillId="0" borderId="1" xfId="1" applyNumberFormat="1" applyFill="1" applyBorder="1" applyAlignment="1">
      <alignment horizontal="center" vertical="top"/>
    </xf>
    <xf numFmtId="0" fontId="37" fillId="0" borderId="1" xfId="1" applyFill="1" applyBorder="1" applyAlignment="1">
      <alignment horizontal="center" vertical="top"/>
    </xf>
    <xf numFmtId="49" fontId="37" fillId="0" borderId="1" xfId="1" applyNumberFormat="1" applyFill="1" applyBorder="1" applyAlignment="1">
      <alignment horizontal="left"/>
    </xf>
    <xf numFmtId="0" fontId="37" fillId="0" borderId="3" xfId="1" applyFill="1" applyBorder="1" applyAlignment="1">
      <alignment horizontal="left"/>
    </xf>
    <xf numFmtId="0" fontId="37" fillId="0" borderId="2" xfId="1" applyFill="1" applyBorder="1" applyAlignment="1">
      <alignment horizontal="center" vertical="top"/>
    </xf>
    <xf numFmtId="49" fontId="37" fillId="0" borderId="1" xfId="1" applyNumberFormat="1" applyFill="1" applyBorder="1" applyAlignment="1">
      <alignment horizontal="center" vertical="top" wrapText="1"/>
    </xf>
    <xf numFmtId="0" fontId="37" fillId="0" borderId="2" xfId="1" applyFill="1" applyBorder="1" applyAlignment="1">
      <alignment horizontal="center" vertical="top" wrapText="1"/>
    </xf>
    <xf numFmtId="49" fontId="36" fillId="0" borderId="1" xfId="1" applyNumberFormat="1" applyFont="1" applyFill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0" fontId="9" fillId="0" borderId="10" xfId="0" applyFont="1" applyBorder="1" applyAlignment="1">
      <alignment horizontal="right"/>
    </xf>
    <xf numFmtId="0" fontId="9" fillId="0" borderId="11" xfId="0" applyFont="1" applyBorder="1" applyAlignment="1">
      <alignment horizontal="right"/>
    </xf>
    <xf numFmtId="0" fontId="9" fillId="0" borderId="12" xfId="0" applyFont="1" applyBorder="1" applyAlignment="1">
      <alignment horizontal="right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9" fillId="0" borderId="10" xfId="0" applyFont="1" applyBorder="1" applyAlignment="1">
      <alignment horizontal="left" vertical="top" wrapText="1"/>
    </xf>
    <xf numFmtId="0" fontId="9" fillId="0" borderId="11" xfId="0" applyFont="1" applyBorder="1" applyAlignment="1">
      <alignment horizontal="left" vertical="top" wrapText="1"/>
    </xf>
    <xf numFmtId="0" fontId="9" fillId="0" borderId="12" xfId="0" applyFont="1" applyBorder="1" applyAlignment="1">
      <alignment horizontal="left" vertical="top" wrapText="1"/>
    </xf>
    <xf numFmtId="0" fontId="13" fillId="0" borderId="1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49" fontId="3" fillId="0" borderId="1" xfId="2" applyNumberFormat="1" applyFont="1" applyFill="1" applyBorder="1" applyAlignment="1">
      <alignment horizontal="right"/>
    </xf>
    <xf numFmtId="0" fontId="3" fillId="0" borderId="1" xfId="2" applyFont="1" applyFill="1" applyBorder="1" applyAlignment="1">
      <alignment horizontal="right"/>
    </xf>
    <xf numFmtId="49" fontId="36" fillId="0" borderId="1" xfId="2" applyNumberFormat="1" applyFill="1" applyBorder="1" applyAlignment="1">
      <alignment horizontal="left"/>
    </xf>
    <xf numFmtId="0" fontId="36" fillId="0" borderId="1" xfId="2" applyFill="1" applyBorder="1" applyAlignment="1">
      <alignment horizontal="left"/>
    </xf>
    <xf numFmtId="0" fontId="12" fillId="0" borderId="1" xfId="0" applyFont="1" applyBorder="1" applyAlignment="1">
      <alignment horizontal="center" vertical="top" wrapText="1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top" wrapText="1"/>
    </xf>
    <xf numFmtId="0" fontId="12" fillId="0" borderId="14" xfId="0" applyFont="1" applyBorder="1" applyAlignment="1">
      <alignment horizontal="center" vertical="top" wrapText="1"/>
    </xf>
    <xf numFmtId="0" fontId="12" fillId="0" borderId="3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/>
    </xf>
    <xf numFmtId="0" fontId="10" fillId="0" borderId="2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top" wrapText="1"/>
    </xf>
    <xf numFmtId="0" fontId="12" fillId="0" borderId="11" xfId="0" applyFont="1" applyBorder="1" applyAlignment="1">
      <alignment horizontal="center" vertical="top" wrapText="1"/>
    </xf>
    <xf numFmtId="0" fontId="12" fillId="0" borderId="12" xfId="0" applyFont="1" applyBorder="1" applyAlignment="1">
      <alignment horizontal="center" vertical="top" wrapText="1"/>
    </xf>
    <xf numFmtId="0" fontId="29" fillId="0" borderId="12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/>
    </xf>
    <xf numFmtId="0" fontId="11" fillId="0" borderId="11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12" fillId="0" borderId="10" xfId="0" applyFont="1" applyBorder="1" applyAlignment="1">
      <alignment horizontal="left" vertical="center"/>
    </xf>
    <xf numFmtId="0" fontId="12" fillId="0" borderId="11" xfId="0" applyFont="1" applyBorder="1" applyAlignment="1">
      <alignment horizontal="left" vertical="center"/>
    </xf>
    <xf numFmtId="0" fontId="12" fillId="0" borderId="12" xfId="0" applyFont="1" applyBorder="1" applyAlignment="1">
      <alignment horizontal="left" vertical="center"/>
    </xf>
    <xf numFmtId="0" fontId="11" fillId="0" borderId="2" xfId="0" applyFont="1" applyBorder="1" applyAlignment="1">
      <alignment horizontal="center" vertical="top"/>
    </xf>
    <xf numFmtId="0" fontId="11" fillId="0" borderId="14" xfId="0" applyFont="1" applyBorder="1" applyAlignment="1">
      <alignment horizontal="center" vertical="top"/>
    </xf>
    <xf numFmtId="0" fontId="11" fillId="0" borderId="3" xfId="0" applyFont="1" applyBorder="1" applyAlignment="1">
      <alignment horizontal="center" vertical="top"/>
    </xf>
    <xf numFmtId="0" fontId="12" fillId="0" borderId="1" xfId="0" applyFont="1" applyBorder="1" applyAlignment="1">
      <alignment horizontal="center" vertical="top"/>
    </xf>
    <xf numFmtId="0" fontId="31" fillId="0" borderId="2" xfId="0" applyFont="1" applyBorder="1" applyAlignment="1">
      <alignment horizontal="center" vertical="top" wrapText="1"/>
    </xf>
    <xf numFmtId="0" fontId="31" fillId="0" borderId="14" xfId="0" applyFont="1" applyBorder="1" applyAlignment="1">
      <alignment horizontal="center" vertical="top" wrapText="1"/>
    </xf>
    <xf numFmtId="0" fontId="31" fillId="0" borderId="3" xfId="0" applyFont="1" applyBorder="1" applyAlignment="1">
      <alignment horizontal="center" vertical="top" wrapText="1"/>
    </xf>
  </cellXfs>
  <cellStyles count="4">
    <cellStyle name="Comma" xfId="3" builtinId="3"/>
    <cellStyle name="Normal" xfId="0" builtinId="0"/>
    <cellStyle name="Normal 2" xfId="1"/>
    <cellStyle name="Normal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22"/>
  <sheetViews>
    <sheetView tabSelected="1" zoomScaleNormal="100" workbookViewId="0">
      <selection activeCell="B7" sqref="B7"/>
    </sheetView>
  </sheetViews>
  <sheetFormatPr defaultColWidth="9.140625" defaultRowHeight="14.25"/>
  <cols>
    <col min="1" max="1" width="5.140625" style="51" bestFit="1" customWidth="1"/>
    <col min="2" max="2" width="26.5703125" style="51" customWidth="1"/>
    <col min="3" max="3" width="15.7109375" style="51" customWidth="1"/>
    <col min="4" max="4" width="11.7109375" style="51" bestFit="1" customWidth="1"/>
    <col min="5" max="5" width="5.5703125" style="51" bestFit="1" customWidth="1"/>
    <col min="6" max="6" width="5" style="51" bestFit="1" customWidth="1"/>
    <col min="7" max="7" width="7.140625" style="51" bestFit="1" customWidth="1"/>
    <col min="8" max="8" width="5.5703125" style="51" bestFit="1" customWidth="1"/>
    <col min="9" max="9" width="5.140625" style="51" bestFit="1" customWidth="1"/>
    <col min="10" max="10" width="6.5703125" style="51" customWidth="1"/>
    <col min="11" max="11" width="7.140625" style="51" bestFit="1" customWidth="1"/>
    <col min="12" max="12" width="5.85546875" style="51" customWidth="1"/>
    <col min="13" max="13" width="7.7109375" style="46" customWidth="1"/>
    <col min="14" max="14" width="6.7109375" style="46" customWidth="1"/>
    <col min="15" max="15" width="4.85546875" style="46" customWidth="1"/>
    <col min="16" max="16" width="5.28515625" style="46" customWidth="1"/>
    <col min="17" max="17" width="5" style="46" bestFit="1" customWidth="1"/>
    <col min="18" max="18" width="4.42578125" style="46" customWidth="1"/>
    <col min="19" max="19" width="5.85546875" style="46" bestFit="1" customWidth="1"/>
    <col min="20" max="21" width="9.42578125" style="46" bestFit="1" customWidth="1"/>
    <col min="22" max="22" width="5.85546875" style="46" bestFit="1" customWidth="1"/>
    <col min="23" max="23" width="9.140625" style="46" customWidth="1"/>
    <col min="24" max="24" width="10.42578125" style="46" customWidth="1"/>
    <col min="25" max="25" width="17.7109375" style="46" bestFit="1" customWidth="1"/>
    <col min="26" max="16384" width="9.140625" style="46"/>
  </cols>
  <sheetData>
    <row r="1" spans="1:25" ht="15">
      <c r="A1" s="303" t="s">
        <v>246</v>
      </c>
      <c r="B1" s="304"/>
      <c r="C1" s="304"/>
      <c r="D1" s="304"/>
      <c r="E1" s="304"/>
      <c r="F1" s="304"/>
      <c r="G1" s="304"/>
      <c r="H1" s="304"/>
      <c r="I1" s="304"/>
      <c r="J1" s="304"/>
      <c r="K1" s="304"/>
      <c r="L1" s="304"/>
      <c r="M1" s="304"/>
      <c r="N1" s="304"/>
      <c r="O1" s="304"/>
      <c r="P1" s="304"/>
      <c r="Q1" s="304"/>
      <c r="R1" s="304"/>
      <c r="S1" s="304"/>
      <c r="T1" s="304"/>
      <c r="U1" s="304"/>
      <c r="V1" s="304"/>
      <c r="W1" s="304"/>
      <c r="X1" s="304"/>
      <c r="Y1" s="304"/>
    </row>
    <row r="2" spans="1:25" ht="18" customHeight="1">
      <c r="A2" s="305" t="s">
        <v>0</v>
      </c>
      <c r="B2" s="306"/>
      <c r="C2" s="306"/>
      <c r="D2" s="306"/>
      <c r="E2" s="306"/>
      <c r="F2" s="306"/>
      <c r="G2" s="306"/>
      <c r="H2" s="306"/>
      <c r="I2" s="306"/>
      <c r="J2" s="306"/>
      <c r="K2" s="306"/>
      <c r="L2" s="306"/>
      <c r="M2" s="306"/>
      <c r="N2" s="306"/>
      <c r="O2" s="306"/>
      <c r="P2" s="306"/>
      <c r="Q2" s="306"/>
      <c r="R2" s="306"/>
      <c r="S2" s="306"/>
      <c r="T2" s="306"/>
      <c r="U2" s="306"/>
      <c r="V2" s="306"/>
      <c r="W2" s="306"/>
      <c r="X2" s="306"/>
      <c r="Y2" s="306"/>
    </row>
    <row r="3" spans="1:25" ht="18" customHeight="1" thickBot="1">
      <c r="A3" s="321" t="s">
        <v>310</v>
      </c>
      <c r="B3" s="322"/>
      <c r="C3" s="322"/>
      <c r="D3" s="322"/>
      <c r="E3" s="322"/>
      <c r="F3" s="322"/>
      <c r="G3" s="322"/>
      <c r="H3" s="322"/>
      <c r="I3" s="322"/>
      <c r="J3" s="322"/>
      <c r="K3" s="323"/>
      <c r="L3" s="116"/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</row>
    <row r="4" spans="1:25" ht="45" customHeight="1">
      <c r="A4" s="328" t="s">
        <v>282</v>
      </c>
      <c r="B4" s="313" t="s">
        <v>228</v>
      </c>
      <c r="C4" s="313" t="s">
        <v>109</v>
      </c>
      <c r="D4" s="319" t="s">
        <v>2</v>
      </c>
      <c r="E4" s="310" t="s">
        <v>172</v>
      </c>
      <c r="F4" s="311"/>
      <c r="G4" s="312"/>
      <c r="H4" s="310" t="s">
        <v>176</v>
      </c>
      <c r="I4" s="311"/>
      <c r="J4" s="312"/>
      <c r="K4" s="326" t="s">
        <v>3</v>
      </c>
      <c r="L4" s="328" t="s">
        <v>30</v>
      </c>
      <c r="M4" s="313"/>
      <c r="N4" s="330"/>
      <c r="O4" s="328" t="s">
        <v>64</v>
      </c>
      <c r="P4" s="313"/>
      <c r="Q4" s="313"/>
      <c r="R4" s="330"/>
      <c r="S4" s="307" t="s">
        <v>177</v>
      </c>
      <c r="T4" s="308"/>
      <c r="U4" s="308"/>
      <c r="V4" s="309"/>
      <c r="W4" s="315" t="s">
        <v>164</v>
      </c>
      <c r="X4" s="317" t="s">
        <v>163</v>
      </c>
      <c r="Y4" s="302" t="s">
        <v>4</v>
      </c>
    </row>
    <row r="5" spans="1:25" ht="35.25" customHeight="1" thickBot="1">
      <c r="A5" s="329"/>
      <c r="B5" s="314"/>
      <c r="C5" s="314"/>
      <c r="D5" s="320"/>
      <c r="E5" s="203" t="s">
        <v>173</v>
      </c>
      <c r="F5" s="204" t="s">
        <v>174</v>
      </c>
      <c r="G5" s="205" t="s">
        <v>175</v>
      </c>
      <c r="H5" s="203" t="s">
        <v>173</v>
      </c>
      <c r="I5" s="204" t="s">
        <v>174</v>
      </c>
      <c r="J5" s="205" t="s">
        <v>175</v>
      </c>
      <c r="K5" s="327"/>
      <c r="L5" s="203" t="s">
        <v>18</v>
      </c>
      <c r="M5" s="204" t="s">
        <v>19</v>
      </c>
      <c r="N5" s="206" t="s">
        <v>46</v>
      </c>
      <c r="O5" s="203" t="s">
        <v>65</v>
      </c>
      <c r="P5" s="204" t="s">
        <v>66</v>
      </c>
      <c r="Q5" s="204" t="s">
        <v>67</v>
      </c>
      <c r="R5" s="205" t="s">
        <v>68</v>
      </c>
      <c r="S5" s="203" t="s">
        <v>166</v>
      </c>
      <c r="T5" s="204" t="s">
        <v>167</v>
      </c>
      <c r="U5" s="204" t="s">
        <v>168</v>
      </c>
      <c r="V5" s="205" t="s">
        <v>169</v>
      </c>
      <c r="W5" s="316"/>
      <c r="X5" s="318"/>
      <c r="Y5" s="302"/>
    </row>
    <row r="6" spans="1:25" ht="15">
      <c r="A6" s="199" t="s">
        <v>35</v>
      </c>
      <c r="B6" s="197" t="s">
        <v>36</v>
      </c>
      <c r="C6" s="197" t="s">
        <v>37</v>
      </c>
      <c r="D6" s="198" t="s">
        <v>115</v>
      </c>
      <c r="E6" s="199" t="s">
        <v>100</v>
      </c>
      <c r="F6" s="197" t="s">
        <v>101</v>
      </c>
      <c r="G6" s="201" t="s">
        <v>102</v>
      </c>
      <c r="H6" s="199" t="s">
        <v>116</v>
      </c>
      <c r="I6" s="197" t="s">
        <v>117</v>
      </c>
      <c r="J6" s="201" t="s">
        <v>103</v>
      </c>
      <c r="K6" s="202" t="s">
        <v>118</v>
      </c>
      <c r="L6" s="199" t="s">
        <v>104</v>
      </c>
      <c r="M6" s="197" t="s">
        <v>119</v>
      </c>
      <c r="N6" s="218" t="s">
        <v>120</v>
      </c>
      <c r="O6" s="199" t="s">
        <v>121</v>
      </c>
      <c r="P6" s="197" t="s">
        <v>141</v>
      </c>
      <c r="Q6" s="197" t="s">
        <v>142</v>
      </c>
      <c r="R6" s="198" t="s">
        <v>122</v>
      </c>
      <c r="S6" s="284" t="s">
        <v>123</v>
      </c>
      <c r="T6" s="285" t="s">
        <v>124</v>
      </c>
      <c r="U6" s="285" t="s">
        <v>125</v>
      </c>
      <c r="V6" s="286" t="s">
        <v>126</v>
      </c>
      <c r="W6" s="281" t="s">
        <v>127</v>
      </c>
      <c r="X6" s="210" t="s">
        <v>128</v>
      </c>
      <c r="Y6" s="136"/>
    </row>
    <row r="7" spans="1:25" ht="15.75">
      <c r="A7" s="102">
        <v>1</v>
      </c>
      <c r="B7" s="118" t="s">
        <v>251</v>
      </c>
      <c r="C7" s="90" t="s">
        <v>255</v>
      </c>
      <c r="D7" s="123" t="s">
        <v>256</v>
      </c>
      <c r="E7" s="121">
        <v>0</v>
      </c>
      <c r="F7" s="89">
        <v>1</v>
      </c>
      <c r="G7" s="103">
        <v>0</v>
      </c>
      <c r="H7" s="102">
        <v>0</v>
      </c>
      <c r="I7" s="89">
        <v>46</v>
      </c>
      <c r="J7" s="181">
        <v>87</v>
      </c>
      <c r="K7" s="124">
        <f t="shared" ref="K7:K16" si="0">E7+F7+G7+H7+I7+J7</f>
        <v>134</v>
      </c>
      <c r="L7" s="102">
        <v>83</v>
      </c>
      <c r="M7" s="217">
        <v>51</v>
      </c>
      <c r="N7" s="219">
        <v>0</v>
      </c>
      <c r="O7" s="274">
        <v>16</v>
      </c>
      <c r="P7" s="271">
        <v>51</v>
      </c>
      <c r="Q7" s="271">
        <v>56</v>
      </c>
      <c r="R7" s="280">
        <v>11</v>
      </c>
      <c r="S7" s="287">
        <v>13</v>
      </c>
      <c r="T7" s="271">
        <v>74</v>
      </c>
      <c r="U7" s="271">
        <v>40</v>
      </c>
      <c r="V7" s="288">
        <v>7</v>
      </c>
      <c r="W7" s="186">
        <v>3</v>
      </c>
      <c r="X7" s="108">
        <v>128</v>
      </c>
      <c r="Y7" s="293" t="s">
        <v>286</v>
      </c>
    </row>
    <row r="8" spans="1:25" ht="15.75">
      <c r="A8" s="102">
        <v>2</v>
      </c>
      <c r="B8" s="118" t="s">
        <v>264</v>
      </c>
      <c r="C8" s="90" t="s">
        <v>255</v>
      </c>
      <c r="D8" s="123" t="s">
        <v>256</v>
      </c>
      <c r="E8" s="121">
        <v>0</v>
      </c>
      <c r="F8" s="89">
        <v>1</v>
      </c>
      <c r="G8" s="103">
        <v>0</v>
      </c>
      <c r="H8" s="102">
        <v>0</v>
      </c>
      <c r="I8" s="89">
        <v>12</v>
      </c>
      <c r="J8" s="181">
        <v>9</v>
      </c>
      <c r="K8" s="124">
        <f>E8+F8+G8+H8+I8+J8</f>
        <v>22</v>
      </c>
      <c r="L8" s="102">
        <v>15</v>
      </c>
      <c r="M8" s="217">
        <v>7</v>
      </c>
      <c r="N8" s="219">
        <v>0</v>
      </c>
      <c r="O8" s="274">
        <v>3</v>
      </c>
      <c r="P8" s="271">
        <v>8</v>
      </c>
      <c r="Q8" s="271">
        <v>9</v>
      </c>
      <c r="R8" s="280">
        <v>2</v>
      </c>
      <c r="S8" s="287">
        <v>2</v>
      </c>
      <c r="T8" s="271">
        <v>12</v>
      </c>
      <c r="U8" s="271">
        <v>7</v>
      </c>
      <c r="V8" s="288">
        <v>1</v>
      </c>
      <c r="W8" s="186">
        <v>0</v>
      </c>
      <c r="X8" s="108">
        <v>22</v>
      </c>
      <c r="Y8" s="270"/>
    </row>
    <row r="9" spans="1:25" ht="15.75">
      <c r="A9" s="102">
        <v>3</v>
      </c>
      <c r="B9" s="143" t="s">
        <v>266</v>
      </c>
      <c r="C9" s="90" t="s">
        <v>255</v>
      </c>
      <c r="D9" s="123" t="s">
        <v>256</v>
      </c>
      <c r="E9" s="138">
        <v>1</v>
      </c>
      <c r="F9" s="126">
        <v>1</v>
      </c>
      <c r="G9" s="130">
        <v>2</v>
      </c>
      <c r="H9" s="129">
        <v>0</v>
      </c>
      <c r="I9" s="126">
        <v>45</v>
      </c>
      <c r="J9" s="182">
        <v>102</v>
      </c>
      <c r="K9" s="124">
        <f t="shared" si="0"/>
        <v>151</v>
      </c>
      <c r="L9" s="102">
        <v>89</v>
      </c>
      <c r="M9" s="217">
        <v>62</v>
      </c>
      <c r="N9" s="219">
        <v>0</v>
      </c>
      <c r="O9" s="274">
        <v>18</v>
      </c>
      <c r="P9" s="271">
        <v>57</v>
      </c>
      <c r="Q9" s="271">
        <v>63</v>
      </c>
      <c r="R9" s="280">
        <v>13</v>
      </c>
      <c r="S9" s="287">
        <v>15</v>
      </c>
      <c r="T9" s="271">
        <v>83</v>
      </c>
      <c r="U9" s="271">
        <v>45</v>
      </c>
      <c r="V9" s="288">
        <v>8</v>
      </c>
      <c r="W9" s="144">
        <v>4</v>
      </c>
      <c r="X9" s="132">
        <v>143</v>
      </c>
      <c r="Y9" s="270"/>
    </row>
    <row r="10" spans="1:25" ht="16.5" thickBot="1">
      <c r="A10" s="104">
        <v>4</v>
      </c>
      <c r="B10" s="119" t="s">
        <v>268</v>
      </c>
      <c r="C10" s="99" t="s">
        <v>255</v>
      </c>
      <c r="D10" s="137" t="s">
        <v>256</v>
      </c>
      <c r="E10" s="104">
        <v>0</v>
      </c>
      <c r="F10" s="98">
        <v>0</v>
      </c>
      <c r="G10" s="105">
        <v>2</v>
      </c>
      <c r="H10" s="104">
        <v>0</v>
      </c>
      <c r="I10" s="98">
        <v>38</v>
      </c>
      <c r="J10" s="200">
        <v>49</v>
      </c>
      <c r="K10" s="125">
        <f t="shared" si="0"/>
        <v>89</v>
      </c>
      <c r="L10" s="104">
        <v>45</v>
      </c>
      <c r="M10" s="220">
        <v>44</v>
      </c>
      <c r="N10" s="216">
        <v>0</v>
      </c>
      <c r="O10" s="275">
        <v>11</v>
      </c>
      <c r="P10" s="272">
        <v>32</v>
      </c>
      <c r="Q10" s="272">
        <v>39</v>
      </c>
      <c r="R10" s="276">
        <v>7</v>
      </c>
      <c r="S10" s="291">
        <v>9</v>
      </c>
      <c r="T10" s="272">
        <v>48</v>
      </c>
      <c r="U10" s="272">
        <v>28</v>
      </c>
      <c r="V10" s="292">
        <v>4</v>
      </c>
      <c r="W10" s="145">
        <v>2</v>
      </c>
      <c r="X10" s="114">
        <v>85</v>
      </c>
      <c r="Y10" s="270"/>
    </row>
    <row r="11" spans="1:25" ht="15.75">
      <c r="A11" s="106">
        <v>5</v>
      </c>
      <c r="B11" s="118" t="s">
        <v>252</v>
      </c>
      <c r="C11" s="127" t="s">
        <v>255</v>
      </c>
      <c r="D11" s="128" t="s">
        <v>256</v>
      </c>
      <c r="E11" s="129">
        <v>0</v>
      </c>
      <c r="F11" s="126">
        <v>3</v>
      </c>
      <c r="G11" s="130">
        <v>0</v>
      </c>
      <c r="H11" s="138">
        <v>0</v>
      </c>
      <c r="I11" s="126">
        <v>56</v>
      </c>
      <c r="J11" s="182">
        <v>52</v>
      </c>
      <c r="K11" s="131">
        <f t="shared" si="0"/>
        <v>111</v>
      </c>
      <c r="L11" s="102">
        <v>55</v>
      </c>
      <c r="M11" s="217">
        <v>56</v>
      </c>
      <c r="N11" s="219">
        <v>0</v>
      </c>
      <c r="O11" s="277">
        <v>12</v>
      </c>
      <c r="P11" s="273">
        <v>43</v>
      </c>
      <c r="Q11" s="273">
        <v>47</v>
      </c>
      <c r="R11" s="282">
        <v>9</v>
      </c>
      <c r="S11" s="289">
        <v>10</v>
      </c>
      <c r="T11" s="273">
        <v>62</v>
      </c>
      <c r="U11" s="273">
        <v>33</v>
      </c>
      <c r="V11" s="290">
        <v>6</v>
      </c>
      <c r="W11" s="144">
        <v>3</v>
      </c>
      <c r="X11" s="132">
        <v>105</v>
      </c>
      <c r="Y11" s="270"/>
    </row>
    <row r="12" spans="1:25" ht="15.75">
      <c r="A12" s="106">
        <v>6</v>
      </c>
      <c r="B12" s="118" t="s">
        <v>270</v>
      </c>
      <c r="C12" s="127" t="s">
        <v>255</v>
      </c>
      <c r="D12" s="128" t="s">
        <v>256</v>
      </c>
      <c r="E12" s="129">
        <v>0</v>
      </c>
      <c r="F12" s="126">
        <v>2</v>
      </c>
      <c r="G12" s="130">
        <v>2</v>
      </c>
      <c r="H12" s="138">
        <v>0</v>
      </c>
      <c r="I12" s="126">
        <v>39</v>
      </c>
      <c r="J12" s="182">
        <v>64</v>
      </c>
      <c r="K12" s="131">
        <f t="shared" si="0"/>
        <v>107</v>
      </c>
      <c r="L12" s="102">
        <v>56</v>
      </c>
      <c r="M12" s="217">
        <v>51</v>
      </c>
      <c r="N12" s="219">
        <v>0</v>
      </c>
      <c r="O12" s="274">
        <v>13</v>
      </c>
      <c r="P12" s="271">
        <v>41</v>
      </c>
      <c r="Q12" s="271">
        <v>45</v>
      </c>
      <c r="R12" s="280">
        <v>8</v>
      </c>
      <c r="S12" s="287">
        <v>11</v>
      </c>
      <c r="T12" s="271">
        <v>59</v>
      </c>
      <c r="U12" s="271">
        <v>32</v>
      </c>
      <c r="V12" s="288">
        <v>5</v>
      </c>
      <c r="W12" s="144">
        <v>3</v>
      </c>
      <c r="X12" s="132">
        <v>101</v>
      </c>
      <c r="Y12" s="270"/>
    </row>
    <row r="13" spans="1:25" ht="16.5" thickBot="1">
      <c r="A13" s="104">
        <v>7</v>
      </c>
      <c r="B13" s="119" t="s">
        <v>269</v>
      </c>
      <c r="C13" s="99" t="s">
        <v>255</v>
      </c>
      <c r="D13" s="137" t="s">
        <v>256</v>
      </c>
      <c r="E13" s="104">
        <v>2</v>
      </c>
      <c r="F13" s="98">
        <v>3</v>
      </c>
      <c r="G13" s="105">
        <v>0</v>
      </c>
      <c r="H13" s="122">
        <v>0</v>
      </c>
      <c r="I13" s="98">
        <v>49</v>
      </c>
      <c r="J13" s="183">
        <v>101</v>
      </c>
      <c r="K13" s="125">
        <f t="shared" si="0"/>
        <v>155</v>
      </c>
      <c r="L13" s="104">
        <v>104</v>
      </c>
      <c r="M13" s="220">
        <v>51</v>
      </c>
      <c r="N13" s="216">
        <v>0</v>
      </c>
      <c r="O13" s="275">
        <v>19</v>
      </c>
      <c r="P13" s="272">
        <v>59</v>
      </c>
      <c r="Q13" s="272">
        <v>65</v>
      </c>
      <c r="R13" s="276">
        <v>12</v>
      </c>
      <c r="S13" s="291">
        <v>16</v>
      </c>
      <c r="T13" s="272">
        <v>85</v>
      </c>
      <c r="U13" s="272">
        <v>47</v>
      </c>
      <c r="V13" s="292">
        <v>7</v>
      </c>
      <c r="W13" s="145">
        <v>4</v>
      </c>
      <c r="X13" s="114">
        <v>147</v>
      </c>
      <c r="Y13" s="270"/>
    </row>
    <row r="14" spans="1:25" ht="15.75">
      <c r="A14" s="106">
        <v>8</v>
      </c>
      <c r="B14" s="120" t="s">
        <v>253</v>
      </c>
      <c r="C14" s="90" t="s">
        <v>255</v>
      </c>
      <c r="D14" s="100" t="s">
        <v>256</v>
      </c>
      <c r="E14" s="102">
        <v>0</v>
      </c>
      <c r="F14" s="89">
        <v>4</v>
      </c>
      <c r="G14" s="103">
        <v>8</v>
      </c>
      <c r="H14" s="102">
        <v>0</v>
      </c>
      <c r="I14" s="89">
        <v>20</v>
      </c>
      <c r="J14" s="181">
        <v>58</v>
      </c>
      <c r="K14" s="124">
        <f t="shared" si="0"/>
        <v>90</v>
      </c>
      <c r="L14" s="102">
        <v>49</v>
      </c>
      <c r="M14" s="217">
        <v>41</v>
      </c>
      <c r="N14" s="219">
        <v>0</v>
      </c>
      <c r="O14" s="277">
        <v>13</v>
      </c>
      <c r="P14" s="273">
        <v>34</v>
      </c>
      <c r="Q14" s="273">
        <v>38</v>
      </c>
      <c r="R14" s="282">
        <v>5</v>
      </c>
      <c r="S14" s="289">
        <v>8</v>
      </c>
      <c r="T14" s="273">
        <v>49</v>
      </c>
      <c r="U14" s="273">
        <v>27</v>
      </c>
      <c r="V14" s="290">
        <v>6</v>
      </c>
      <c r="W14" s="186">
        <v>2</v>
      </c>
      <c r="X14" s="108">
        <v>86</v>
      </c>
      <c r="Y14" s="270"/>
    </row>
    <row r="15" spans="1:25" ht="15.75">
      <c r="A15" s="106">
        <v>9</v>
      </c>
      <c r="B15" s="120" t="s">
        <v>254</v>
      </c>
      <c r="C15" s="90" t="s">
        <v>255</v>
      </c>
      <c r="D15" s="100" t="s">
        <v>256</v>
      </c>
      <c r="E15" s="102">
        <v>0</v>
      </c>
      <c r="F15" s="89">
        <v>1</v>
      </c>
      <c r="G15" s="103">
        <v>1</v>
      </c>
      <c r="H15" s="102">
        <v>0</v>
      </c>
      <c r="I15" s="89">
        <v>27</v>
      </c>
      <c r="J15" s="181">
        <v>62</v>
      </c>
      <c r="K15" s="124">
        <f t="shared" si="0"/>
        <v>91</v>
      </c>
      <c r="L15" s="102">
        <v>50</v>
      </c>
      <c r="M15" s="217">
        <v>41</v>
      </c>
      <c r="N15" s="219">
        <v>0</v>
      </c>
      <c r="O15" s="274">
        <v>14</v>
      </c>
      <c r="P15" s="271">
        <v>31</v>
      </c>
      <c r="Q15" s="271">
        <v>40</v>
      </c>
      <c r="R15" s="280">
        <v>6</v>
      </c>
      <c r="S15" s="287">
        <v>7</v>
      </c>
      <c r="T15" s="271">
        <v>51</v>
      </c>
      <c r="U15" s="271">
        <v>26</v>
      </c>
      <c r="V15" s="288">
        <v>7</v>
      </c>
      <c r="W15" s="186">
        <v>2</v>
      </c>
      <c r="X15" s="108">
        <v>87</v>
      </c>
      <c r="Y15" s="270"/>
    </row>
    <row r="16" spans="1:25" ht="15.75">
      <c r="A16" s="106">
        <v>10</v>
      </c>
      <c r="B16" s="140" t="s">
        <v>267</v>
      </c>
      <c r="C16" s="141" t="s">
        <v>255</v>
      </c>
      <c r="D16" s="142" t="s">
        <v>256</v>
      </c>
      <c r="E16" s="107">
        <v>0</v>
      </c>
      <c r="F16" s="16">
        <v>0</v>
      </c>
      <c r="G16" s="108">
        <v>0</v>
      </c>
      <c r="H16" s="107">
        <v>0</v>
      </c>
      <c r="I16" s="16">
        <v>0</v>
      </c>
      <c r="J16" s="108">
        <v>0</v>
      </c>
      <c r="K16" s="124">
        <f t="shared" si="0"/>
        <v>0</v>
      </c>
      <c r="L16" s="107">
        <v>0</v>
      </c>
      <c r="M16" s="16">
        <v>0</v>
      </c>
      <c r="N16" s="219">
        <v>0</v>
      </c>
      <c r="O16" s="274">
        <v>0</v>
      </c>
      <c r="P16" s="271">
        <v>0</v>
      </c>
      <c r="Q16" s="271">
        <v>0</v>
      </c>
      <c r="R16" s="280">
        <v>0</v>
      </c>
      <c r="S16" s="107">
        <v>0</v>
      </c>
      <c r="T16" s="16">
        <v>0</v>
      </c>
      <c r="U16" s="16">
        <v>0</v>
      </c>
      <c r="V16" s="108">
        <v>0</v>
      </c>
      <c r="W16" s="186">
        <v>0</v>
      </c>
      <c r="X16" s="108">
        <v>0</v>
      </c>
      <c r="Y16" s="293" t="s">
        <v>289</v>
      </c>
    </row>
    <row r="17" spans="1:25" ht="15">
      <c r="A17" s="102"/>
      <c r="B17" s="16"/>
      <c r="C17" s="178"/>
      <c r="D17" s="101"/>
      <c r="E17" s="107"/>
      <c r="F17" s="16"/>
      <c r="G17" s="108"/>
      <c r="H17" s="107"/>
      <c r="I17" s="16"/>
      <c r="J17" s="108"/>
      <c r="K17" s="112"/>
      <c r="L17" s="107"/>
      <c r="M17" s="1"/>
      <c r="N17" s="113"/>
      <c r="O17" s="221"/>
      <c r="P17" s="1"/>
      <c r="Q17" s="1"/>
      <c r="R17" s="213"/>
      <c r="S17" s="134"/>
      <c r="T17" s="133"/>
      <c r="U17" s="133"/>
      <c r="V17" s="135"/>
      <c r="W17" s="185"/>
      <c r="X17" s="113"/>
      <c r="Y17" s="136"/>
    </row>
    <row r="18" spans="1:25" ht="16.5" thickBot="1">
      <c r="A18" s="331" t="s">
        <v>5</v>
      </c>
      <c r="B18" s="332"/>
      <c r="C18" s="332"/>
      <c r="D18" s="333"/>
      <c r="E18" s="109">
        <f t="shared" ref="E18:X18" si="1">SUM(E7:E17)</f>
        <v>3</v>
      </c>
      <c r="F18" s="110">
        <f t="shared" si="1"/>
        <v>16</v>
      </c>
      <c r="G18" s="111">
        <f t="shared" si="1"/>
        <v>15</v>
      </c>
      <c r="H18" s="109">
        <f t="shared" si="1"/>
        <v>0</v>
      </c>
      <c r="I18" s="110">
        <f t="shared" si="1"/>
        <v>332</v>
      </c>
      <c r="J18" s="111">
        <f t="shared" si="1"/>
        <v>584</v>
      </c>
      <c r="K18" s="125">
        <f t="shared" si="1"/>
        <v>950</v>
      </c>
      <c r="L18" s="109">
        <f t="shared" si="1"/>
        <v>546</v>
      </c>
      <c r="M18" s="110">
        <f t="shared" si="1"/>
        <v>404</v>
      </c>
      <c r="N18" s="111">
        <f t="shared" si="1"/>
        <v>0</v>
      </c>
      <c r="O18" s="222">
        <f t="shared" si="1"/>
        <v>119</v>
      </c>
      <c r="P18" s="110">
        <f t="shared" si="1"/>
        <v>356</v>
      </c>
      <c r="Q18" s="110">
        <f t="shared" si="1"/>
        <v>402</v>
      </c>
      <c r="R18" s="214">
        <f t="shared" si="1"/>
        <v>73</v>
      </c>
      <c r="S18" s="278">
        <f t="shared" si="1"/>
        <v>91</v>
      </c>
      <c r="T18" s="279">
        <f t="shared" si="1"/>
        <v>523</v>
      </c>
      <c r="U18" s="279">
        <f t="shared" si="1"/>
        <v>285</v>
      </c>
      <c r="V18" s="111">
        <f t="shared" si="1"/>
        <v>51</v>
      </c>
      <c r="W18" s="117">
        <f t="shared" si="1"/>
        <v>23</v>
      </c>
      <c r="X18" s="111">
        <f t="shared" si="1"/>
        <v>904</v>
      </c>
      <c r="Y18" s="136"/>
    </row>
    <row r="19" spans="1:25" ht="15">
      <c r="A19" s="324" t="s">
        <v>277</v>
      </c>
      <c r="B19" s="324"/>
      <c r="C19" s="324"/>
      <c r="D19" s="324"/>
      <c r="E19" s="324"/>
      <c r="F19" s="324"/>
      <c r="G19" s="324"/>
      <c r="H19" s="324"/>
      <c r="I19" s="324"/>
      <c r="J19" s="324"/>
      <c r="K19" s="324"/>
      <c r="L19" s="324"/>
      <c r="M19" s="324"/>
      <c r="N19" s="324"/>
      <c r="O19" s="324"/>
      <c r="P19" s="324"/>
      <c r="Q19" s="324"/>
      <c r="R19" s="324"/>
      <c r="S19" s="324"/>
      <c r="T19" s="324"/>
      <c r="U19" s="324"/>
      <c r="V19" s="324"/>
      <c r="W19" s="324"/>
      <c r="X19" s="324"/>
    </row>
    <row r="20" spans="1:25" ht="15">
      <c r="A20" s="325" t="s">
        <v>165</v>
      </c>
      <c r="B20" s="325"/>
      <c r="C20" s="325"/>
      <c r="D20" s="325"/>
      <c r="E20" s="325"/>
      <c r="F20" s="325"/>
      <c r="G20" s="325"/>
      <c r="H20" s="325"/>
      <c r="I20" s="325"/>
      <c r="J20" s="325"/>
      <c r="K20" s="325"/>
      <c r="L20" s="325"/>
      <c r="M20" s="325"/>
      <c r="N20" s="325"/>
      <c r="O20" s="325"/>
      <c r="P20" s="325"/>
      <c r="Q20" s="325"/>
      <c r="R20" s="325"/>
      <c r="S20" s="325"/>
      <c r="T20" s="325"/>
      <c r="U20" s="325"/>
      <c r="V20" s="325"/>
      <c r="W20" s="325"/>
      <c r="X20" s="325"/>
    </row>
    <row r="21" spans="1:25">
      <c r="A21" s="177"/>
    </row>
    <row r="22" spans="1:25">
      <c r="A22" s="50"/>
    </row>
  </sheetData>
  <mergeCells count="19">
    <mergeCell ref="A19:X19"/>
    <mergeCell ref="A20:X20"/>
    <mergeCell ref="K4:K5"/>
    <mergeCell ref="A4:A5"/>
    <mergeCell ref="L4:N4"/>
    <mergeCell ref="O4:R4"/>
    <mergeCell ref="A18:D18"/>
    <mergeCell ref="Y4:Y5"/>
    <mergeCell ref="A1:Y1"/>
    <mergeCell ref="A2:Y2"/>
    <mergeCell ref="S4:V4"/>
    <mergeCell ref="E4:G4"/>
    <mergeCell ref="H4:J4"/>
    <mergeCell ref="B4:B5"/>
    <mergeCell ref="C4:C5"/>
    <mergeCell ref="W4:W5"/>
    <mergeCell ref="X4:X5"/>
    <mergeCell ref="D4:D5"/>
    <mergeCell ref="A3:K3"/>
  </mergeCells>
  <printOptions horizontalCentered="1"/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L27"/>
  <sheetViews>
    <sheetView zoomScale="90" zoomScaleNormal="90" workbookViewId="0">
      <selection activeCell="B6" sqref="B6"/>
    </sheetView>
  </sheetViews>
  <sheetFormatPr defaultColWidth="9.140625" defaultRowHeight="14.25"/>
  <cols>
    <col min="1" max="1" width="4.85546875" style="61" bestFit="1" customWidth="1"/>
    <col min="2" max="2" width="16" style="61" customWidth="1"/>
    <col min="3" max="3" width="8.7109375" style="61" bestFit="1" customWidth="1"/>
    <col min="4" max="4" width="6.42578125" style="61" customWidth="1"/>
    <col min="5" max="5" width="13.5703125" style="61" bestFit="1" customWidth="1"/>
    <col min="6" max="6" width="10.7109375" style="61" customWidth="1"/>
    <col min="7" max="7" width="6" style="61" bestFit="1" customWidth="1"/>
    <col min="8" max="8" width="13.5703125" style="61" bestFit="1" customWidth="1"/>
    <col min="9" max="9" width="11.42578125" style="61" customWidth="1"/>
    <col min="10" max="10" width="6" style="61" bestFit="1" customWidth="1"/>
    <col min="11" max="11" width="13.5703125" style="61" bestFit="1" customWidth="1"/>
    <col min="12" max="12" width="8.7109375" style="61" bestFit="1" customWidth="1"/>
    <col min="13" max="13" width="6" style="61" customWidth="1"/>
    <col min="14" max="14" width="13.5703125" style="61" bestFit="1" customWidth="1"/>
    <col min="15" max="15" width="8.7109375" style="61" bestFit="1" customWidth="1"/>
    <col min="16" max="16" width="6.42578125" style="61" customWidth="1"/>
    <col min="17" max="17" width="13.5703125" style="61" bestFit="1" customWidth="1"/>
    <col min="18" max="18" width="8.7109375" style="61" bestFit="1" customWidth="1"/>
    <col min="19" max="19" width="6.140625" style="61" customWidth="1"/>
    <col min="20" max="20" width="13.5703125" style="61" bestFit="1" customWidth="1"/>
    <col min="21" max="21" width="8.7109375" style="61" customWidth="1"/>
    <col min="22" max="22" width="7" style="61" customWidth="1"/>
    <col min="23" max="23" width="14.7109375" style="61" customWidth="1"/>
    <col min="24" max="24" width="7.140625" style="61" bestFit="1" customWidth="1"/>
    <col min="25" max="25" width="4.85546875" style="61" bestFit="1" customWidth="1"/>
    <col min="26" max="26" width="6.28515625" style="56" bestFit="1" customWidth="1"/>
    <col min="27" max="27" width="5.42578125" style="56" bestFit="1" customWidth="1"/>
    <col min="28" max="28" width="3.5703125" style="56" bestFit="1" customWidth="1"/>
    <col min="29" max="30" width="5" style="56" bestFit="1" customWidth="1"/>
    <col min="31" max="31" width="3.5703125" style="56" bestFit="1" customWidth="1"/>
    <col min="32" max="32" width="5.85546875" style="56" bestFit="1" customWidth="1"/>
    <col min="33" max="33" width="6" style="56" customWidth="1"/>
    <col min="34" max="34" width="6.7109375" style="56" customWidth="1"/>
    <col min="35" max="35" width="5.85546875" style="56" bestFit="1" customWidth="1"/>
    <col min="36" max="36" width="9.85546875" style="56" customWidth="1"/>
    <col min="37" max="16384" width="9.140625" style="56"/>
  </cols>
  <sheetData>
    <row r="1" spans="1:38" ht="15">
      <c r="A1" s="335" t="s">
        <v>227</v>
      </c>
      <c r="B1" s="335"/>
      <c r="C1" s="335"/>
      <c r="D1" s="335"/>
      <c r="E1" s="335"/>
      <c r="F1" s="335"/>
      <c r="G1" s="335"/>
      <c r="H1" s="335"/>
      <c r="I1" s="335"/>
      <c r="J1" s="335"/>
      <c r="K1" s="335"/>
      <c r="L1" s="335"/>
      <c r="M1" s="335"/>
      <c r="N1" s="335"/>
      <c r="O1" s="335"/>
      <c r="P1" s="335"/>
      <c r="Q1" s="335"/>
      <c r="R1" s="335"/>
      <c r="S1" s="335"/>
      <c r="T1" s="335"/>
      <c r="U1" s="335"/>
      <c r="V1" s="335"/>
      <c r="W1" s="335"/>
      <c r="X1" s="335"/>
      <c r="Y1" s="335"/>
      <c r="Z1" s="335"/>
      <c r="AA1" s="335"/>
      <c r="AB1" s="335"/>
      <c r="AC1" s="335"/>
      <c r="AD1" s="335"/>
      <c r="AE1" s="335"/>
      <c r="AF1" s="335"/>
      <c r="AG1" s="335"/>
      <c r="AH1" s="335"/>
      <c r="AI1" s="335"/>
      <c r="AJ1" s="335"/>
      <c r="AK1" s="335"/>
      <c r="AL1" s="335"/>
    </row>
    <row r="2" spans="1:38" ht="18" customHeight="1">
      <c r="A2" s="334" t="s">
        <v>6</v>
      </c>
      <c r="B2" s="334"/>
      <c r="C2" s="334"/>
      <c r="D2" s="334"/>
      <c r="E2" s="334"/>
      <c r="F2" s="334"/>
      <c r="G2" s="334"/>
      <c r="H2" s="334"/>
      <c r="I2" s="334"/>
      <c r="J2" s="334"/>
      <c r="K2" s="334"/>
      <c r="L2" s="334"/>
      <c r="M2" s="334"/>
      <c r="N2" s="334"/>
      <c r="O2" s="334"/>
      <c r="P2" s="334"/>
      <c r="Q2" s="334"/>
      <c r="R2" s="334"/>
      <c r="S2" s="334"/>
      <c r="T2" s="334"/>
      <c r="U2" s="334"/>
      <c r="V2" s="334"/>
      <c r="W2" s="334"/>
      <c r="X2" s="334"/>
      <c r="Y2" s="334"/>
      <c r="Z2" s="334"/>
      <c r="AA2" s="334"/>
      <c r="AB2" s="334"/>
      <c r="AC2" s="334"/>
      <c r="AD2" s="334"/>
      <c r="AE2" s="334"/>
      <c r="AF2" s="334"/>
      <c r="AG2" s="334"/>
      <c r="AH2" s="334"/>
      <c r="AI2" s="334"/>
      <c r="AJ2" s="334"/>
      <c r="AK2" s="334"/>
      <c r="AL2" s="334"/>
    </row>
    <row r="3" spans="1:38" ht="14.1" customHeight="1">
      <c r="A3" s="337" t="s">
        <v>62</v>
      </c>
      <c r="B3" s="337"/>
      <c r="C3" s="337"/>
      <c r="D3" s="337"/>
      <c r="E3" s="337"/>
      <c r="F3" s="337"/>
      <c r="G3" s="337"/>
      <c r="H3" s="337"/>
      <c r="I3" s="337"/>
      <c r="J3" s="337"/>
      <c r="K3" s="337"/>
      <c r="L3" s="337"/>
      <c r="M3" s="337"/>
      <c r="N3" s="337"/>
      <c r="O3" s="337"/>
      <c r="P3" s="337"/>
      <c r="Q3" s="337"/>
      <c r="R3" s="340" t="s">
        <v>63</v>
      </c>
      <c r="S3" s="341"/>
      <c r="T3" s="341"/>
      <c r="U3" s="341"/>
      <c r="V3" s="341"/>
      <c r="W3" s="341"/>
      <c r="X3" s="341"/>
      <c r="Y3" s="341"/>
      <c r="Z3" s="341"/>
      <c r="AA3" s="341"/>
      <c r="AB3" s="341"/>
      <c r="AC3" s="341"/>
      <c r="AD3" s="341"/>
      <c r="AE3" s="341"/>
      <c r="AF3" s="341"/>
      <c r="AG3" s="341"/>
      <c r="AH3" s="341"/>
      <c r="AI3" s="341"/>
      <c r="AJ3" s="341"/>
      <c r="AK3" s="341"/>
      <c r="AL3" s="341"/>
    </row>
    <row r="4" spans="1:38" s="62" customFormat="1" ht="24" customHeight="1">
      <c r="A4" s="338" t="s">
        <v>1</v>
      </c>
      <c r="B4" s="339" t="s">
        <v>111</v>
      </c>
      <c r="C4" s="338" t="s">
        <v>17</v>
      </c>
      <c r="D4" s="338"/>
      <c r="E4" s="338"/>
      <c r="F4" s="338" t="s">
        <v>178</v>
      </c>
      <c r="G4" s="338"/>
      <c r="H4" s="338"/>
      <c r="I4" s="338" t="s">
        <v>179</v>
      </c>
      <c r="J4" s="338"/>
      <c r="K4" s="338"/>
      <c r="L4" s="338" t="s">
        <v>20</v>
      </c>
      <c r="M4" s="338"/>
      <c r="N4" s="338"/>
      <c r="O4" s="338" t="s">
        <v>110</v>
      </c>
      <c r="P4" s="338"/>
      <c r="Q4" s="338"/>
      <c r="R4" s="338" t="s">
        <v>112</v>
      </c>
      <c r="S4" s="338"/>
      <c r="T4" s="338"/>
      <c r="U4" s="338" t="s">
        <v>3</v>
      </c>
      <c r="V4" s="338"/>
      <c r="W4" s="338"/>
      <c r="X4" s="338"/>
      <c r="Y4" s="338" t="s">
        <v>30</v>
      </c>
      <c r="Z4" s="338"/>
      <c r="AA4" s="338"/>
      <c r="AB4" s="338" t="s">
        <v>64</v>
      </c>
      <c r="AC4" s="338"/>
      <c r="AD4" s="338"/>
      <c r="AE4" s="338"/>
      <c r="AF4" s="339" t="s">
        <v>177</v>
      </c>
      <c r="AG4" s="339"/>
      <c r="AH4" s="339"/>
      <c r="AI4" s="339"/>
      <c r="AJ4" s="336" t="s">
        <v>217</v>
      </c>
      <c r="AK4" s="336" t="s">
        <v>218</v>
      </c>
      <c r="AL4" s="336" t="s">
        <v>4</v>
      </c>
    </row>
    <row r="5" spans="1:38" s="62" customFormat="1" ht="86.25" customHeight="1">
      <c r="A5" s="338"/>
      <c r="B5" s="339"/>
      <c r="C5" s="47" t="s">
        <v>216</v>
      </c>
      <c r="D5" s="47" t="s">
        <v>113</v>
      </c>
      <c r="E5" s="47" t="s">
        <v>114</v>
      </c>
      <c r="F5" s="47" t="s">
        <v>216</v>
      </c>
      <c r="G5" s="47" t="s">
        <v>113</v>
      </c>
      <c r="H5" s="47" t="s">
        <v>114</v>
      </c>
      <c r="I5" s="47" t="s">
        <v>216</v>
      </c>
      <c r="J5" s="47" t="s">
        <v>113</v>
      </c>
      <c r="K5" s="47" t="s">
        <v>114</v>
      </c>
      <c r="L5" s="47" t="s">
        <v>216</v>
      </c>
      <c r="M5" s="47" t="s">
        <v>113</v>
      </c>
      <c r="N5" s="47" t="s">
        <v>114</v>
      </c>
      <c r="O5" s="47" t="s">
        <v>216</v>
      </c>
      <c r="P5" s="47" t="s">
        <v>113</v>
      </c>
      <c r="Q5" s="47" t="s">
        <v>114</v>
      </c>
      <c r="R5" s="47" t="s">
        <v>216</v>
      </c>
      <c r="S5" s="47" t="s">
        <v>113</v>
      </c>
      <c r="T5" s="47" t="s">
        <v>114</v>
      </c>
      <c r="U5" s="47" t="s">
        <v>216</v>
      </c>
      <c r="V5" s="47" t="s">
        <v>113</v>
      </c>
      <c r="W5" s="47" t="s">
        <v>114</v>
      </c>
      <c r="X5" s="47" t="s">
        <v>5</v>
      </c>
      <c r="Y5" s="52" t="s">
        <v>18</v>
      </c>
      <c r="Z5" s="52" t="s">
        <v>19</v>
      </c>
      <c r="AA5" s="52" t="s">
        <v>46</v>
      </c>
      <c r="AB5" s="52" t="s">
        <v>65</v>
      </c>
      <c r="AC5" s="52" t="s">
        <v>66</v>
      </c>
      <c r="AD5" s="52" t="s">
        <v>67</v>
      </c>
      <c r="AE5" s="52" t="s">
        <v>68</v>
      </c>
      <c r="AF5" s="47" t="s">
        <v>166</v>
      </c>
      <c r="AG5" s="47" t="s">
        <v>171</v>
      </c>
      <c r="AH5" s="47" t="s">
        <v>170</v>
      </c>
      <c r="AI5" s="47" t="s">
        <v>169</v>
      </c>
      <c r="AJ5" s="336"/>
      <c r="AK5" s="336"/>
      <c r="AL5" s="336"/>
    </row>
    <row r="6" spans="1:38" ht="62.25" customHeight="1">
      <c r="A6" s="52"/>
      <c r="B6" s="47" t="s">
        <v>35</v>
      </c>
      <c r="C6" s="47" t="s">
        <v>36</v>
      </c>
      <c r="D6" s="47" t="s">
        <v>37</v>
      </c>
      <c r="E6" s="47" t="s">
        <v>115</v>
      </c>
      <c r="F6" s="47" t="s">
        <v>100</v>
      </c>
      <c r="G6" s="47" t="s">
        <v>101</v>
      </c>
      <c r="H6" s="47" t="s">
        <v>102</v>
      </c>
      <c r="I6" s="47" t="s">
        <v>116</v>
      </c>
      <c r="J6" s="47" t="s">
        <v>117</v>
      </c>
      <c r="K6" s="47" t="s">
        <v>103</v>
      </c>
      <c r="L6" s="47" t="s">
        <v>118</v>
      </c>
      <c r="M6" s="47" t="s">
        <v>104</v>
      </c>
      <c r="N6" s="47" t="s">
        <v>119</v>
      </c>
      <c r="O6" s="47" t="s">
        <v>120</v>
      </c>
      <c r="P6" s="47" t="s">
        <v>121</v>
      </c>
      <c r="Q6" s="47" t="s">
        <v>141</v>
      </c>
      <c r="R6" s="47" t="s">
        <v>142</v>
      </c>
      <c r="S6" s="47" t="s">
        <v>122</v>
      </c>
      <c r="T6" s="47" t="s">
        <v>123</v>
      </c>
      <c r="U6" s="47" t="s">
        <v>186</v>
      </c>
      <c r="V6" s="47" t="s">
        <v>187</v>
      </c>
      <c r="W6" s="47" t="s">
        <v>188</v>
      </c>
      <c r="X6" s="47" t="s">
        <v>189</v>
      </c>
      <c r="Y6" s="52" t="s">
        <v>128</v>
      </c>
      <c r="Z6" s="52" t="s">
        <v>129</v>
      </c>
      <c r="AA6" s="52" t="s">
        <v>130</v>
      </c>
      <c r="AB6" s="52" t="s">
        <v>131</v>
      </c>
      <c r="AC6" s="52" t="s">
        <v>132</v>
      </c>
      <c r="AD6" s="52" t="s">
        <v>133</v>
      </c>
      <c r="AE6" s="52" t="s">
        <v>134</v>
      </c>
      <c r="AF6" s="52" t="s">
        <v>180</v>
      </c>
      <c r="AG6" s="52" t="s">
        <v>181</v>
      </c>
      <c r="AH6" s="52" t="s">
        <v>182</v>
      </c>
      <c r="AI6" s="52" t="s">
        <v>183</v>
      </c>
      <c r="AJ6" s="52" t="s">
        <v>184</v>
      </c>
      <c r="AK6" s="52" t="s">
        <v>185</v>
      </c>
      <c r="AL6" s="58"/>
    </row>
    <row r="7" spans="1:38">
      <c r="A7" s="52">
        <v>1</v>
      </c>
      <c r="B7" s="53"/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9"/>
      <c r="U7" s="48">
        <f>C7+L7+O7+R7+F7+I7</f>
        <v>0</v>
      </c>
      <c r="V7" s="48">
        <f t="shared" ref="V7:W11" si="0">D7+M7+P7+S7+J7+G7</f>
        <v>0</v>
      </c>
      <c r="W7" s="48">
        <f t="shared" si="0"/>
        <v>0</v>
      </c>
      <c r="X7" s="48">
        <f>U7+V7+W7</f>
        <v>0</v>
      </c>
      <c r="Y7" s="48"/>
      <c r="Z7" s="58"/>
      <c r="AA7" s="58"/>
      <c r="AB7" s="58"/>
      <c r="AC7" s="58"/>
      <c r="AD7" s="58"/>
      <c r="AE7" s="58"/>
      <c r="AF7" s="52"/>
      <c r="AG7" s="58"/>
      <c r="AH7" s="58"/>
      <c r="AI7" s="58"/>
      <c r="AJ7" s="58"/>
      <c r="AK7" s="58"/>
      <c r="AL7" s="58"/>
    </row>
    <row r="8" spans="1:38">
      <c r="A8" s="52">
        <v>2</v>
      </c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9"/>
      <c r="U8" s="48">
        <f>C8+L8+O8+R8+F8+I8</f>
        <v>0</v>
      </c>
      <c r="V8" s="48">
        <f t="shared" si="0"/>
        <v>0</v>
      </c>
      <c r="W8" s="48">
        <f t="shared" si="0"/>
        <v>0</v>
      </c>
      <c r="X8" s="48">
        <f>U8+V8+W8</f>
        <v>0</v>
      </c>
      <c r="Y8" s="48"/>
      <c r="Z8" s="58"/>
      <c r="AA8" s="58"/>
      <c r="AB8" s="58"/>
      <c r="AC8" s="58"/>
      <c r="AD8" s="58"/>
      <c r="AE8" s="58"/>
      <c r="AF8" s="58"/>
      <c r="AG8" s="58"/>
      <c r="AH8" s="58"/>
      <c r="AI8" s="58"/>
      <c r="AJ8" s="58"/>
      <c r="AK8" s="58"/>
      <c r="AL8" s="58"/>
    </row>
    <row r="9" spans="1:38">
      <c r="A9" s="52">
        <v>3</v>
      </c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9"/>
      <c r="U9" s="48">
        <f>C9+L9+O9+R9+F9+I9</f>
        <v>0</v>
      </c>
      <c r="V9" s="48">
        <f t="shared" si="0"/>
        <v>0</v>
      </c>
      <c r="W9" s="48">
        <f t="shared" si="0"/>
        <v>0</v>
      </c>
      <c r="X9" s="48">
        <f>U9+V9+W9</f>
        <v>0</v>
      </c>
      <c r="Y9" s="48"/>
      <c r="Z9" s="58"/>
      <c r="AA9" s="58"/>
      <c r="AB9" s="58"/>
      <c r="AC9" s="58"/>
      <c r="AD9" s="58"/>
      <c r="AE9" s="58"/>
      <c r="AF9" s="58"/>
      <c r="AG9" s="58"/>
      <c r="AH9" s="58"/>
      <c r="AI9" s="58"/>
      <c r="AJ9" s="58"/>
      <c r="AK9" s="58"/>
      <c r="AL9" s="58"/>
    </row>
    <row r="10" spans="1:38">
      <c r="A10" s="52">
        <v>4</v>
      </c>
      <c r="B10" s="48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9"/>
      <c r="U10" s="48">
        <f>C10+L10+O10+R10+F10+I10</f>
        <v>0</v>
      </c>
      <c r="V10" s="48">
        <f t="shared" si="0"/>
        <v>0</v>
      </c>
      <c r="W10" s="48">
        <f t="shared" si="0"/>
        <v>0</v>
      </c>
      <c r="X10" s="48">
        <f>U10+V10+W10</f>
        <v>0</v>
      </c>
      <c r="Y10" s="48"/>
      <c r="Z10" s="58"/>
      <c r="AA10" s="58"/>
      <c r="AB10" s="58"/>
      <c r="AC10" s="58"/>
      <c r="AD10" s="58"/>
      <c r="AE10" s="58"/>
      <c r="AF10" s="58"/>
      <c r="AG10" s="58"/>
      <c r="AH10" s="58"/>
      <c r="AI10" s="58"/>
      <c r="AJ10" s="58"/>
      <c r="AK10" s="58"/>
      <c r="AL10" s="58"/>
    </row>
    <row r="11" spans="1:38">
      <c r="A11" s="52"/>
      <c r="B11" s="48" t="s">
        <v>59</v>
      </c>
      <c r="C11" s="48">
        <f>SUM(C7:C10)</f>
        <v>0</v>
      </c>
      <c r="D11" s="48">
        <f t="shared" ref="D11:T11" si="1">SUM(D7:D10)</f>
        <v>0</v>
      </c>
      <c r="E11" s="48">
        <f t="shared" si="1"/>
        <v>0</v>
      </c>
      <c r="F11" s="48">
        <f t="shared" si="1"/>
        <v>0</v>
      </c>
      <c r="G11" s="48">
        <f t="shared" si="1"/>
        <v>0</v>
      </c>
      <c r="H11" s="48">
        <f t="shared" si="1"/>
        <v>0</v>
      </c>
      <c r="I11" s="48">
        <f t="shared" si="1"/>
        <v>0</v>
      </c>
      <c r="J11" s="48">
        <f t="shared" si="1"/>
        <v>0</v>
      </c>
      <c r="K11" s="48">
        <f t="shared" si="1"/>
        <v>0</v>
      </c>
      <c r="L11" s="48">
        <f t="shared" si="1"/>
        <v>0</v>
      </c>
      <c r="M11" s="48">
        <f t="shared" si="1"/>
        <v>0</v>
      </c>
      <c r="N11" s="48">
        <f t="shared" si="1"/>
        <v>0</v>
      </c>
      <c r="O11" s="48">
        <f t="shared" si="1"/>
        <v>0</v>
      </c>
      <c r="P11" s="48">
        <f t="shared" si="1"/>
        <v>0</v>
      </c>
      <c r="Q11" s="48">
        <f t="shared" si="1"/>
        <v>0</v>
      </c>
      <c r="R11" s="48">
        <f t="shared" si="1"/>
        <v>0</v>
      </c>
      <c r="S11" s="48">
        <f t="shared" si="1"/>
        <v>0</v>
      </c>
      <c r="T11" s="48">
        <f t="shared" si="1"/>
        <v>0</v>
      </c>
      <c r="U11" s="48">
        <f>C11+L11+O11+R11+F11+I11</f>
        <v>0</v>
      </c>
      <c r="V11" s="48">
        <f t="shared" si="0"/>
        <v>0</v>
      </c>
      <c r="W11" s="48">
        <f t="shared" si="0"/>
        <v>0</v>
      </c>
      <c r="X11" s="48">
        <f>U11+V11+W11</f>
        <v>0</v>
      </c>
      <c r="Y11" s="48">
        <f t="shared" ref="Y11:AH11" si="2">SUM(Y7:Y10)</f>
        <v>0</v>
      </c>
      <c r="Z11" s="48">
        <f t="shared" si="2"/>
        <v>0</v>
      </c>
      <c r="AA11" s="48">
        <f t="shared" si="2"/>
        <v>0</v>
      </c>
      <c r="AB11" s="48">
        <f t="shared" si="2"/>
        <v>0</v>
      </c>
      <c r="AC11" s="48">
        <f t="shared" si="2"/>
        <v>0</v>
      </c>
      <c r="AD11" s="48">
        <f t="shared" si="2"/>
        <v>0</v>
      </c>
      <c r="AE11" s="48">
        <f t="shared" si="2"/>
        <v>0</v>
      </c>
      <c r="AF11" s="48">
        <f t="shared" si="2"/>
        <v>0</v>
      </c>
      <c r="AG11" s="48">
        <f t="shared" si="2"/>
        <v>0</v>
      </c>
      <c r="AH11" s="48">
        <f t="shared" si="2"/>
        <v>0</v>
      </c>
      <c r="AI11" s="48">
        <f>SUM(AI7:AI10)</f>
        <v>0</v>
      </c>
      <c r="AJ11" s="48">
        <f>SUM(AJ7:AJ10)</f>
        <v>0</v>
      </c>
      <c r="AK11" s="48">
        <f>SUM(AK7:AK10)</f>
        <v>0</v>
      </c>
      <c r="AL11" s="58"/>
    </row>
    <row r="12" spans="1:38">
      <c r="A12" s="343" t="s">
        <v>70</v>
      </c>
      <c r="B12" s="343"/>
      <c r="C12" s="343"/>
      <c r="D12" s="343"/>
      <c r="E12" s="343"/>
      <c r="F12" s="343"/>
      <c r="G12" s="343"/>
      <c r="H12" s="343"/>
      <c r="I12" s="343"/>
      <c r="J12" s="343"/>
      <c r="K12" s="343"/>
      <c r="L12" s="343"/>
      <c r="M12" s="343"/>
      <c r="N12" s="343"/>
      <c r="O12" s="343"/>
      <c r="P12" s="343"/>
      <c r="Q12" s="343"/>
      <c r="R12" s="343"/>
      <c r="S12" s="343"/>
      <c r="T12" s="343"/>
      <c r="U12" s="343"/>
      <c r="V12" s="343"/>
      <c r="W12" s="343"/>
      <c r="X12" s="343"/>
      <c r="Y12" s="343"/>
      <c r="Z12" s="343"/>
      <c r="AA12" s="343"/>
      <c r="AB12" s="343"/>
      <c r="AC12" s="343"/>
      <c r="AD12" s="343"/>
      <c r="AE12" s="343"/>
      <c r="AF12" s="343"/>
      <c r="AG12" s="343"/>
      <c r="AH12" s="343"/>
      <c r="AI12" s="343"/>
      <c r="AJ12" s="59"/>
      <c r="AK12" s="59"/>
      <c r="AL12" s="59"/>
    </row>
    <row r="13" spans="1:38">
      <c r="A13" s="52">
        <v>1</v>
      </c>
      <c r="B13" s="53"/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9"/>
      <c r="U13" s="48">
        <f t="shared" ref="U13:U22" si="3">C13+L13+O13+R13+F13+I13</f>
        <v>0</v>
      </c>
      <c r="V13" s="48">
        <f t="shared" ref="V13:V23" si="4">D13+M13+P13+S13+J13+G13</f>
        <v>0</v>
      </c>
      <c r="W13" s="48">
        <f t="shared" ref="W13:W23" si="5">E13+N13+Q13+T13+K13+H13</f>
        <v>0</v>
      </c>
      <c r="X13" s="48">
        <f t="shared" ref="X13:X22" si="6">U13+V13+W13</f>
        <v>0</v>
      </c>
      <c r="Y13" s="48"/>
      <c r="Z13" s="58"/>
      <c r="AA13" s="58"/>
      <c r="AB13" s="58"/>
      <c r="AC13" s="58"/>
      <c r="AD13" s="58"/>
      <c r="AE13" s="58"/>
      <c r="AF13" s="58"/>
      <c r="AG13" s="58"/>
      <c r="AH13" s="58"/>
      <c r="AI13" s="58"/>
      <c r="AJ13" s="58"/>
      <c r="AK13" s="58"/>
      <c r="AL13" s="58"/>
    </row>
    <row r="14" spans="1:38">
      <c r="A14" s="52">
        <v>2</v>
      </c>
      <c r="B14" s="53"/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9"/>
      <c r="U14" s="48">
        <f t="shared" si="3"/>
        <v>0</v>
      </c>
      <c r="V14" s="48">
        <f t="shared" si="4"/>
        <v>0</v>
      </c>
      <c r="W14" s="48">
        <f t="shared" si="5"/>
        <v>0</v>
      </c>
      <c r="X14" s="48">
        <f t="shared" si="6"/>
        <v>0</v>
      </c>
      <c r="Y14" s="48"/>
      <c r="Z14" s="58"/>
      <c r="AA14" s="58"/>
      <c r="AB14" s="58"/>
      <c r="AC14" s="58"/>
      <c r="AD14" s="58"/>
      <c r="AE14" s="58"/>
      <c r="AF14" s="58"/>
      <c r="AG14" s="58"/>
      <c r="AH14" s="58"/>
      <c r="AI14" s="58"/>
      <c r="AJ14" s="58"/>
      <c r="AK14" s="58"/>
      <c r="AL14" s="58"/>
    </row>
    <row r="15" spans="1:38">
      <c r="A15" s="52">
        <v>3</v>
      </c>
      <c r="B15" s="53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9"/>
      <c r="U15" s="48">
        <f t="shared" si="3"/>
        <v>0</v>
      </c>
      <c r="V15" s="48">
        <f t="shared" si="4"/>
        <v>0</v>
      </c>
      <c r="W15" s="48">
        <f t="shared" si="5"/>
        <v>0</v>
      </c>
      <c r="X15" s="48">
        <f t="shared" si="6"/>
        <v>0</v>
      </c>
      <c r="Y15" s="48"/>
      <c r="Z15" s="58"/>
      <c r="AA15" s="58"/>
      <c r="AB15" s="58"/>
      <c r="AC15" s="58"/>
      <c r="AD15" s="58"/>
      <c r="AE15" s="58"/>
      <c r="AF15" s="58"/>
      <c r="AG15" s="92"/>
      <c r="AH15" s="58"/>
      <c r="AI15" s="58"/>
      <c r="AJ15" s="58"/>
      <c r="AK15" s="58"/>
      <c r="AL15" s="58"/>
    </row>
    <row r="16" spans="1:38">
      <c r="A16" s="52">
        <v>4</v>
      </c>
      <c r="B16" s="53"/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9"/>
      <c r="U16" s="48">
        <f t="shared" si="3"/>
        <v>0</v>
      </c>
      <c r="V16" s="48">
        <f t="shared" si="4"/>
        <v>0</v>
      </c>
      <c r="W16" s="48">
        <f t="shared" si="5"/>
        <v>0</v>
      </c>
      <c r="X16" s="48">
        <f t="shared" si="6"/>
        <v>0</v>
      </c>
      <c r="Y16" s="48"/>
      <c r="Z16" s="58"/>
      <c r="AA16" s="58"/>
      <c r="AB16" s="58"/>
      <c r="AC16" s="58"/>
      <c r="AD16" s="58"/>
      <c r="AE16" s="58"/>
      <c r="AF16" s="58"/>
      <c r="AG16" s="58"/>
      <c r="AH16" s="58"/>
      <c r="AI16" s="58"/>
      <c r="AJ16" s="58"/>
      <c r="AK16" s="58"/>
      <c r="AL16" s="58"/>
    </row>
    <row r="17" spans="1:38">
      <c r="A17" s="52">
        <v>5</v>
      </c>
      <c r="B17" s="53"/>
      <c r="C17" s="48"/>
      <c r="D17" s="48"/>
      <c r="E17" s="48"/>
      <c r="F17" s="48"/>
      <c r="G17" s="48"/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9"/>
      <c r="U17" s="48">
        <f t="shared" si="3"/>
        <v>0</v>
      </c>
      <c r="V17" s="48">
        <f t="shared" si="4"/>
        <v>0</v>
      </c>
      <c r="W17" s="48">
        <f t="shared" si="5"/>
        <v>0</v>
      </c>
      <c r="X17" s="48">
        <f t="shared" si="6"/>
        <v>0</v>
      </c>
      <c r="Y17" s="48"/>
      <c r="Z17" s="58"/>
      <c r="AA17" s="58"/>
      <c r="AB17" s="58"/>
      <c r="AC17" s="58"/>
      <c r="AD17" s="58"/>
      <c r="AE17" s="58"/>
      <c r="AF17" s="58"/>
      <c r="AG17" s="58"/>
      <c r="AH17" s="58"/>
      <c r="AI17" s="58"/>
      <c r="AJ17" s="58"/>
      <c r="AK17" s="58"/>
      <c r="AL17" s="58"/>
    </row>
    <row r="18" spans="1:38">
      <c r="A18" s="52">
        <v>6</v>
      </c>
      <c r="B18" s="53"/>
      <c r="C18" s="48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9"/>
      <c r="U18" s="48">
        <f t="shared" si="3"/>
        <v>0</v>
      </c>
      <c r="V18" s="48">
        <f t="shared" si="4"/>
        <v>0</v>
      </c>
      <c r="W18" s="48">
        <f t="shared" si="5"/>
        <v>0</v>
      </c>
      <c r="X18" s="48">
        <f t="shared" si="6"/>
        <v>0</v>
      </c>
      <c r="Y18" s="48"/>
      <c r="Z18" s="58"/>
      <c r="AA18" s="58"/>
      <c r="AB18" s="58"/>
      <c r="AC18" s="58"/>
      <c r="AD18" s="58"/>
      <c r="AE18" s="58"/>
      <c r="AF18" s="58"/>
      <c r="AG18" s="58"/>
      <c r="AH18" s="58"/>
      <c r="AI18" s="58"/>
      <c r="AJ18" s="58"/>
      <c r="AK18" s="58"/>
      <c r="AL18" s="58"/>
    </row>
    <row r="19" spans="1:38">
      <c r="A19" s="52">
        <v>7</v>
      </c>
      <c r="B19" s="53"/>
      <c r="C19" s="48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9"/>
      <c r="U19" s="48">
        <f t="shared" si="3"/>
        <v>0</v>
      </c>
      <c r="V19" s="48">
        <f t="shared" si="4"/>
        <v>0</v>
      </c>
      <c r="W19" s="48">
        <f t="shared" si="5"/>
        <v>0</v>
      </c>
      <c r="X19" s="48">
        <f t="shared" si="6"/>
        <v>0</v>
      </c>
      <c r="Y19" s="48"/>
      <c r="Z19" s="58"/>
      <c r="AA19" s="58"/>
      <c r="AB19" s="58"/>
      <c r="AC19" s="58"/>
      <c r="AD19" s="58"/>
      <c r="AE19" s="58"/>
      <c r="AF19" s="58"/>
      <c r="AG19" s="58"/>
      <c r="AH19" s="58"/>
      <c r="AI19" s="58"/>
      <c r="AJ19" s="58"/>
      <c r="AK19" s="58"/>
      <c r="AL19" s="58"/>
    </row>
    <row r="20" spans="1:38">
      <c r="A20" s="52">
        <v>8</v>
      </c>
      <c r="B20" s="53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9"/>
      <c r="U20" s="48">
        <f t="shared" si="3"/>
        <v>0</v>
      </c>
      <c r="V20" s="48">
        <f t="shared" si="4"/>
        <v>0</v>
      </c>
      <c r="W20" s="48">
        <f t="shared" si="5"/>
        <v>0</v>
      </c>
      <c r="X20" s="48">
        <f t="shared" si="6"/>
        <v>0</v>
      </c>
      <c r="Y20" s="48"/>
      <c r="Z20" s="58"/>
      <c r="AA20" s="58"/>
      <c r="AB20" s="58"/>
      <c r="AC20" s="58"/>
      <c r="AD20" s="58"/>
      <c r="AE20" s="58"/>
      <c r="AF20" s="58"/>
      <c r="AG20" s="58"/>
      <c r="AH20" s="58"/>
      <c r="AI20" s="58"/>
      <c r="AJ20" s="58"/>
      <c r="AK20" s="58"/>
      <c r="AL20" s="58"/>
    </row>
    <row r="21" spans="1:38">
      <c r="A21" s="52">
        <v>9</v>
      </c>
      <c r="B21" s="60"/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9"/>
      <c r="U21" s="48">
        <f t="shared" si="3"/>
        <v>0</v>
      </c>
      <c r="V21" s="48">
        <f t="shared" si="4"/>
        <v>0</v>
      </c>
      <c r="W21" s="48">
        <f t="shared" si="5"/>
        <v>0</v>
      </c>
      <c r="X21" s="48">
        <f t="shared" si="6"/>
        <v>0</v>
      </c>
      <c r="Y21" s="48"/>
      <c r="Z21" s="58"/>
      <c r="AA21" s="58"/>
      <c r="AB21" s="58"/>
      <c r="AC21" s="58"/>
      <c r="AD21" s="58"/>
      <c r="AE21" s="58"/>
      <c r="AF21" s="58"/>
      <c r="AG21" s="58"/>
      <c r="AH21" s="58"/>
      <c r="AI21" s="58"/>
      <c r="AJ21" s="58"/>
      <c r="AK21" s="58"/>
      <c r="AL21" s="58"/>
    </row>
    <row r="22" spans="1:38">
      <c r="A22" s="52">
        <v>10</v>
      </c>
      <c r="B22" s="60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>
        <f t="shared" si="3"/>
        <v>0</v>
      </c>
      <c r="V22" s="48">
        <f t="shared" si="4"/>
        <v>0</v>
      </c>
      <c r="W22" s="48">
        <f t="shared" si="5"/>
        <v>0</v>
      </c>
      <c r="X22" s="48">
        <f t="shared" si="6"/>
        <v>0</v>
      </c>
      <c r="Y22" s="48"/>
      <c r="Z22" s="58"/>
      <c r="AA22" s="58"/>
      <c r="AB22" s="58"/>
      <c r="AC22" s="58"/>
      <c r="AD22" s="58"/>
      <c r="AE22" s="58"/>
      <c r="AF22" s="58"/>
      <c r="AG22" s="58"/>
      <c r="AH22" s="58"/>
      <c r="AI22" s="58"/>
      <c r="AJ22" s="58"/>
      <c r="AK22" s="58"/>
      <c r="AL22" s="58"/>
    </row>
    <row r="23" spans="1:38" s="57" customFormat="1" ht="12.75">
      <c r="A23" s="54"/>
      <c r="B23" s="63" t="s">
        <v>60</v>
      </c>
      <c r="C23" s="63">
        <f>SUM(C13:C22)</f>
        <v>0</v>
      </c>
      <c r="D23" s="63">
        <f t="shared" ref="D23:AK23" si="7">SUM(D13:D22)</f>
        <v>0</v>
      </c>
      <c r="E23" s="63">
        <f t="shared" si="7"/>
        <v>0</v>
      </c>
      <c r="F23" s="63">
        <f t="shared" si="7"/>
        <v>0</v>
      </c>
      <c r="G23" s="63">
        <f t="shared" si="7"/>
        <v>0</v>
      </c>
      <c r="H23" s="63">
        <f t="shared" si="7"/>
        <v>0</v>
      </c>
      <c r="I23" s="63">
        <f t="shared" si="7"/>
        <v>0</v>
      </c>
      <c r="J23" s="63">
        <f t="shared" si="7"/>
        <v>0</v>
      </c>
      <c r="K23" s="63">
        <f t="shared" si="7"/>
        <v>0</v>
      </c>
      <c r="L23" s="63">
        <f t="shared" si="7"/>
        <v>0</v>
      </c>
      <c r="M23" s="63">
        <f t="shared" si="7"/>
        <v>0</v>
      </c>
      <c r="N23" s="63">
        <f t="shared" si="7"/>
        <v>0</v>
      </c>
      <c r="O23" s="63">
        <f t="shared" si="7"/>
        <v>0</v>
      </c>
      <c r="P23" s="63">
        <f t="shared" si="7"/>
        <v>0</v>
      </c>
      <c r="Q23" s="63">
        <f t="shared" si="7"/>
        <v>0</v>
      </c>
      <c r="R23" s="63">
        <f t="shared" si="7"/>
        <v>0</v>
      </c>
      <c r="S23" s="63">
        <f t="shared" si="7"/>
        <v>0</v>
      </c>
      <c r="T23" s="63">
        <f t="shared" si="7"/>
        <v>0</v>
      </c>
      <c r="U23" s="48">
        <f>C23+L23+O23+R23+F23+I23</f>
        <v>0</v>
      </c>
      <c r="V23" s="48">
        <f t="shared" si="4"/>
        <v>0</v>
      </c>
      <c r="W23" s="48">
        <f t="shared" si="5"/>
        <v>0</v>
      </c>
      <c r="X23" s="63">
        <f t="shared" si="7"/>
        <v>0</v>
      </c>
      <c r="Y23" s="63">
        <f t="shared" si="7"/>
        <v>0</v>
      </c>
      <c r="Z23" s="63">
        <f t="shared" si="7"/>
        <v>0</v>
      </c>
      <c r="AA23" s="63">
        <f t="shared" si="7"/>
        <v>0</v>
      </c>
      <c r="AB23" s="63">
        <f t="shared" si="7"/>
        <v>0</v>
      </c>
      <c r="AC23" s="63">
        <f t="shared" si="7"/>
        <v>0</v>
      </c>
      <c r="AD23" s="63">
        <f t="shared" si="7"/>
        <v>0</v>
      </c>
      <c r="AE23" s="63">
        <f t="shared" si="7"/>
        <v>0</v>
      </c>
      <c r="AF23" s="63">
        <f t="shared" si="7"/>
        <v>0</v>
      </c>
      <c r="AG23" s="63">
        <f t="shared" si="7"/>
        <v>0</v>
      </c>
      <c r="AH23" s="63">
        <f t="shared" si="7"/>
        <v>0</v>
      </c>
      <c r="AI23" s="63">
        <f t="shared" si="7"/>
        <v>0</v>
      </c>
      <c r="AJ23" s="63">
        <f t="shared" si="7"/>
        <v>0</v>
      </c>
      <c r="AK23" s="63">
        <f t="shared" si="7"/>
        <v>0</v>
      </c>
      <c r="AL23" s="91"/>
    </row>
    <row r="24" spans="1:38" s="57" customFormat="1" ht="12.75">
      <c r="A24" s="344" t="s">
        <v>61</v>
      </c>
      <c r="B24" s="344"/>
      <c r="C24" s="54">
        <f>C11+C23</f>
        <v>0</v>
      </c>
      <c r="D24" s="54">
        <f t="shared" ref="D24:AK24" si="8">D11+D23</f>
        <v>0</v>
      </c>
      <c r="E24" s="54">
        <f t="shared" si="8"/>
        <v>0</v>
      </c>
      <c r="F24" s="54">
        <f t="shared" si="8"/>
        <v>0</v>
      </c>
      <c r="G24" s="54">
        <f t="shared" si="8"/>
        <v>0</v>
      </c>
      <c r="H24" s="54">
        <f t="shared" si="8"/>
        <v>0</v>
      </c>
      <c r="I24" s="54">
        <f t="shared" si="8"/>
        <v>0</v>
      </c>
      <c r="J24" s="54">
        <f t="shared" si="8"/>
        <v>0</v>
      </c>
      <c r="K24" s="54">
        <f t="shared" si="8"/>
        <v>0</v>
      </c>
      <c r="L24" s="54">
        <f t="shared" si="8"/>
        <v>0</v>
      </c>
      <c r="M24" s="54">
        <f t="shared" si="8"/>
        <v>0</v>
      </c>
      <c r="N24" s="54">
        <f t="shared" si="8"/>
        <v>0</v>
      </c>
      <c r="O24" s="54">
        <f t="shared" si="8"/>
        <v>0</v>
      </c>
      <c r="P24" s="54">
        <f t="shared" si="8"/>
        <v>0</v>
      </c>
      <c r="Q24" s="54">
        <f t="shared" si="8"/>
        <v>0</v>
      </c>
      <c r="R24" s="54">
        <f t="shared" si="8"/>
        <v>0</v>
      </c>
      <c r="S24" s="54">
        <f t="shared" si="8"/>
        <v>0</v>
      </c>
      <c r="T24" s="54">
        <f t="shared" si="8"/>
        <v>0</v>
      </c>
      <c r="U24" s="54">
        <f t="shared" si="8"/>
        <v>0</v>
      </c>
      <c r="V24" s="54">
        <f t="shared" si="8"/>
        <v>0</v>
      </c>
      <c r="W24" s="54">
        <f t="shared" si="8"/>
        <v>0</v>
      </c>
      <c r="X24" s="54">
        <f t="shared" si="8"/>
        <v>0</v>
      </c>
      <c r="Y24" s="54">
        <f t="shared" si="8"/>
        <v>0</v>
      </c>
      <c r="Z24" s="54">
        <f t="shared" si="8"/>
        <v>0</v>
      </c>
      <c r="AA24" s="54">
        <f t="shared" si="8"/>
        <v>0</v>
      </c>
      <c r="AB24" s="54">
        <f t="shared" si="8"/>
        <v>0</v>
      </c>
      <c r="AC24" s="54">
        <f t="shared" si="8"/>
        <v>0</v>
      </c>
      <c r="AD24" s="54">
        <f t="shared" si="8"/>
        <v>0</v>
      </c>
      <c r="AE24" s="54">
        <f t="shared" si="8"/>
        <v>0</v>
      </c>
      <c r="AF24" s="54">
        <f t="shared" si="8"/>
        <v>0</v>
      </c>
      <c r="AG24" s="54">
        <f t="shared" si="8"/>
        <v>0</v>
      </c>
      <c r="AH24" s="54">
        <f t="shared" si="8"/>
        <v>0</v>
      </c>
      <c r="AI24" s="54">
        <f t="shared" si="8"/>
        <v>0</v>
      </c>
      <c r="AJ24" s="54">
        <f t="shared" si="8"/>
        <v>0</v>
      </c>
      <c r="AK24" s="54">
        <f t="shared" si="8"/>
        <v>0</v>
      </c>
      <c r="AL24" s="91"/>
    </row>
    <row r="25" spans="1:38">
      <c r="A25" s="346" t="s">
        <v>220</v>
      </c>
      <c r="B25" s="347"/>
      <c r="C25" s="347"/>
      <c r="D25" s="347"/>
      <c r="E25" s="347"/>
      <c r="F25" s="347"/>
      <c r="G25" s="347"/>
      <c r="H25" s="347"/>
      <c r="I25" s="347"/>
      <c r="J25" s="347"/>
      <c r="K25" s="347"/>
      <c r="L25" s="347"/>
      <c r="M25" s="347"/>
      <c r="N25" s="347"/>
      <c r="O25" s="347"/>
      <c r="P25" s="347"/>
      <c r="Q25" s="347"/>
      <c r="R25" s="347"/>
      <c r="S25" s="347"/>
      <c r="T25" s="347"/>
      <c r="U25" s="347"/>
      <c r="V25" s="347"/>
      <c r="W25" s="347"/>
      <c r="X25" s="347"/>
      <c r="Y25" s="347"/>
      <c r="Z25" s="347"/>
      <c r="AA25" s="347"/>
      <c r="AB25" s="347"/>
      <c r="AC25" s="347"/>
      <c r="AD25" s="347"/>
      <c r="AE25" s="347"/>
      <c r="AF25" s="347"/>
      <c r="AG25" s="347"/>
      <c r="AH25" s="347"/>
      <c r="AI25" s="347"/>
      <c r="AJ25" s="347"/>
      <c r="AK25" s="348"/>
    </row>
    <row r="26" spans="1:38">
      <c r="A26" s="345" t="s">
        <v>221</v>
      </c>
      <c r="B26" s="345"/>
      <c r="C26" s="345"/>
      <c r="D26" s="345"/>
      <c r="E26" s="345"/>
      <c r="F26" s="345"/>
      <c r="G26" s="345"/>
      <c r="H26" s="345"/>
      <c r="I26" s="345"/>
      <c r="J26" s="345"/>
      <c r="K26" s="345"/>
      <c r="L26" s="345"/>
      <c r="M26" s="345"/>
      <c r="N26" s="345"/>
      <c r="O26" s="345"/>
      <c r="P26" s="345"/>
      <c r="Q26" s="345"/>
      <c r="R26" s="345"/>
      <c r="S26" s="345"/>
      <c r="T26" s="345"/>
      <c r="U26" s="345"/>
      <c r="V26" s="345"/>
      <c r="W26" s="345"/>
      <c r="X26" s="345"/>
      <c r="Y26" s="345"/>
      <c r="Z26" s="345"/>
      <c r="AA26" s="345"/>
      <c r="AB26" s="345"/>
      <c r="AC26" s="345"/>
      <c r="AD26" s="345"/>
      <c r="AE26" s="345"/>
      <c r="AF26" s="345"/>
      <c r="AG26" s="345"/>
      <c r="AH26" s="345"/>
      <c r="AI26" s="345"/>
      <c r="AJ26" s="345"/>
      <c r="AK26" s="345"/>
    </row>
    <row r="27" spans="1:38">
      <c r="A27" s="342" t="s">
        <v>219</v>
      </c>
      <c r="B27" s="342"/>
      <c r="C27" s="342"/>
      <c r="D27" s="342"/>
      <c r="E27" s="342"/>
      <c r="F27" s="342"/>
      <c r="G27" s="342"/>
      <c r="H27" s="342"/>
      <c r="I27" s="342"/>
      <c r="J27" s="342"/>
      <c r="K27" s="342"/>
      <c r="L27" s="342"/>
      <c r="M27" s="342"/>
      <c r="N27" s="342"/>
      <c r="O27" s="342"/>
      <c r="P27" s="342"/>
      <c r="Q27" s="342"/>
      <c r="R27" s="342"/>
      <c r="S27" s="342"/>
      <c r="T27" s="342"/>
      <c r="U27" s="342"/>
      <c r="V27" s="342"/>
      <c r="W27" s="342"/>
      <c r="X27" s="342"/>
      <c r="Y27" s="342"/>
      <c r="Z27" s="342"/>
      <c r="AA27" s="342"/>
      <c r="AB27" s="342"/>
      <c r="AC27" s="342"/>
      <c r="AD27" s="342"/>
      <c r="AE27" s="342"/>
      <c r="AF27" s="342"/>
      <c r="AG27" s="342"/>
      <c r="AH27" s="342"/>
      <c r="AI27" s="342"/>
      <c r="AJ27" s="342"/>
      <c r="AK27" s="342"/>
    </row>
  </sheetData>
  <mergeCells count="24">
    <mergeCell ref="A27:AK27"/>
    <mergeCell ref="A4:A5"/>
    <mergeCell ref="A12:AI12"/>
    <mergeCell ref="O4:Q4"/>
    <mergeCell ref="A24:B24"/>
    <mergeCell ref="C4:E4"/>
    <mergeCell ref="A26:AK26"/>
    <mergeCell ref="A25:AK25"/>
    <mergeCell ref="B4:B5"/>
    <mergeCell ref="A2:AL2"/>
    <mergeCell ref="A1:AL1"/>
    <mergeCell ref="AJ4:AJ5"/>
    <mergeCell ref="AK4:AK5"/>
    <mergeCell ref="A3:Q3"/>
    <mergeCell ref="Y4:AA4"/>
    <mergeCell ref="AB4:AE4"/>
    <mergeCell ref="AF4:AI4"/>
    <mergeCell ref="L4:N4"/>
    <mergeCell ref="R4:T4"/>
    <mergeCell ref="AL4:AL5"/>
    <mergeCell ref="R3:AL3"/>
    <mergeCell ref="U4:X4"/>
    <mergeCell ref="F4:H4"/>
    <mergeCell ref="I4:K4"/>
  </mergeCells>
  <pageMargins left="0.16" right="0.16" top="0.35433070866141703" bottom="0.35433070866141703" header="0.14000000000000001" footer="0"/>
  <pageSetup paperSize="9" scale="4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J79"/>
  <sheetViews>
    <sheetView workbookViewId="0">
      <selection activeCell="B7" sqref="B7"/>
    </sheetView>
  </sheetViews>
  <sheetFormatPr defaultColWidth="9.140625" defaultRowHeight="15"/>
  <cols>
    <col min="1" max="1" width="3.7109375" bestFit="1" customWidth="1"/>
    <col min="2" max="2" width="37.5703125" customWidth="1"/>
    <col min="3" max="3" width="8" customWidth="1"/>
    <col min="4" max="4" width="18" customWidth="1"/>
    <col min="5" max="5" width="12.7109375" customWidth="1"/>
    <col min="6" max="6" width="12" customWidth="1"/>
    <col min="7" max="7" width="9.7109375" customWidth="1"/>
    <col min="8" max="8" width="23.42578125" customWidth="1"/>
    <col min="9" max="9" width="11.7109375" bestFit="1" customWidth="1"/>
    <col min="10" max="10" width="8.85546875" bestFit="1" customWidth="1"/>
  </cols>
  <sheetData>
    <row r="1" spans="1:10">
      <c r="A1" s="366" t="s">
        <v>238</v>
      </c>
      <c r="B1" s="367"/>
      <c r="C1" s="367"/>
      <c r="D1" s="367"/>
      <c r="E1" s="367"/>
      <c r="F1" s="367"/>
      <c r="G1" s="367"/>
      <c r="H1" s="367"/>
      <c r="I1" s="367"/>
      <c r="J1" s="367"/>
    </row>
    <row r="2" spans="1:10">
      <c r="A2" s="368" t="s">
        <v>284</v>
      </c>
      <c r="B2" s="369"/>
      <c r="C2" s="369"/>
      <c r="D2" s="369"/>
      <c r="E2" s="369"/>
      <c r="F2" s="369"/>
      <c r="G2" s="369"/>
      <c r="H2" s="369"/>
      <c r="I2" s="369"/>
      <c r="J2" s="369"/>
    </row>
    <row r="3" spans="1:10">
      <c r="A3" s="370" t="s">
        <v>257</v>
      </c>
      <c r="B3" s="371"/>
      <c r="C3" s="371"/>
      <c r="D3" s="372"/>
      <c r="E3" s="370" t="s">
        <v>363</v>
      </c>
      <c r="F3" s="371"/>
      <c r="G3" s="371"/>
      <c r="H3" s="371"/>
      <c r="I3" s="371"/>
      <c r="J3" s="371"/>
    </row>
    <row r="4" spans="1:10" ht="15.75">
      <c r="A4" s="349" t="s">
        <v>33</v>
      </c>
      <c r="B4" s="349"/>
      <c r="C4" s="351" t="s">
        <v>364</v>
      </c>
      <c r="D4" s="351"/>
      <c r="E4" s="351"/>
      <c r="F4" s="351"/>
      <c r="G4" s="351" t="s">
        <v>291</v>
      </c>
      <c r="H4" s="351"/>
      <c r="I4" s="351"/>
      <c r="J4" s="351"/>
    </row>
    <row r="5" spans="1:10" ht="32.25" thickBot="1">
      <c r="A5" s="350"/>
      <c r="B5" s="350"/>
      <c r="C5" s="5" t="s">
        <v>34</v>
      </c>
      <c r="D5" s="5" t="s">
        <v>216</v>
      </c>
      <c r="E5" s="5" t="s">
        <v>147</v>
      </c>
      <c r="F5" s="5" t="s">
        <v>3</v>
      </c>
      <c r="G5" s="5" t="s">
        <v>34</v>
      </c>
      <c r="H5" s="5" t="s">
        <v>216</v>
      </c>
      <c r="I5" s="5" t="s">
        <v>147</v>
      </c>
      <c r="J5" s="5" t="s">
        <v>3</v>
      </c>
    </row>
    <row r="6" spans="1:10" ht="15.75" thickTop="1">
      <c r="A6" s="364" t="s">
        <v>7</v>
      </c>
      <c r="B6" s="365"/>
      <c r="C6" s="28" t="s">
        <v>35</v>
      </c>
      <c r="D6" s="28" t="s">
        <v>36</v>
      </c>
      <c r="E6" s="28" t="s">
        <v>37</v>
      </c>
      <c r="F6" s="28" t="s">
        <v>38</v>
      </c>
      <c r="G6" s="28" t="s">
        <v>100</v>
      </c>
      <c r="H6" s="28" t="s">
        <v>101</v>
      </c>
      <c r="I6" s="28" t="s">
        <v>102</v>
      </c>
      <c r="J6" s="29" t="s">
        <v>192</v>
      </c>
    </row>
    <row r="7" spans="1:10">
      <c r="A7" s="355" t="s">
        <v>145</v>
      </c>
      <c r="B7" s="30" t="s">
        <v>144</v>
      </c>
      <c r="C7" s="30">
        <v>823</v>
      </c>
      <c r="D7" s="30"/>
      <c r="E7" s="30"/>
      <c r="F7" s="30">
        <f>C7+D7+E7</f>
        <v>823</v>
      </c>
      <c r="G7" s="30">
        <f>C7+1272</f>
        <v>2095</v>
      </c>
      <c r="H7" s="30"/>
      <c r="I7" s="30"/>
      <c r="J7" s="31">
        <f>G7+H7+I7</f>
        <v>2095</v>
      </c>
    </row>
    <row r="8" spans="1:10">
      <c r="A8" s="356"/>
      <c r="B8" s="30" t="s">
        <v>39</v>
      </c>
      <c r="C8" s="30">
        <v>686</v>
      </c>
      <c r="D8" s="30"/>
      <c r="E8" s="30"/>
      <c r="F8" s="30">
        <f t="shared" ref="F8:F11" si="0">C8+D8+E8</f>
        <v>686</v>
      </c>
      <c r="G8" s="30">
        <f>C8+1155</f>
        <v>1841</v>
      </c>
      <c r="H8" s="30"/>
      <c r="I8" s="30"/>
      <c r="J8" s="31">
        <f t="shared" ref="J8:J71" si="1">G8+H8+I8</f>
        <v>1841</v>
      </c>
    </row>
    <row r="9" spans="1:10">
      <c r="A9" s="356"/>
      <c r="B9" s="30" t="s">
        <v>143</v>
      </c>
      <c r="C9" s="30">
        <v>0</v>
      </c>
      <c r="D9" s="30"/>
      <c r="E9" s="30"/>
      <c r="F9" s="30">
        <f t="shared" si="0"/>
        <v>0</v>
      </c>
      <c r="G9" s="30">
        <f>C9+0</f>
        <v>0</v>
      </c>
      <c r="H9" s="30"/>
      <c r="I9" s="30"/>
      <c r="J9" s="31">
        <f t="shared" si="1"/>
        <v>0</v>
      </c>
    </row>
    <row r="10" spans="1:10">
      <c r="A10" s="356"/>
      <c r="B10" s="30" t="s">
        <v>40</v>
      </c>
      <c r="C10" s="30">
        <v>589</v>
      </c>
      <c r="D10" s="30"/>
      <c r="E10" s="30"/>
      <c r="F10" s="30">
        <f t="shared" si="0"/>
        <v>589</v>
      </c>
      <c r="G10" s="30">
        <f>C10+971</f>
        <v>1560</v>
      </c>
      <c r="H10" s="30"/>
      <c r="I10" s="30"/>
      <c r="J10" s="31">
        <f t="shared" si="1"/>
        <v>1560</v>
      </c>
    </row>
    <row r="11" spans="1:10">
      <c r="A11" s="356"/>
      <c r="B11" s="30" t="s">
        <v>41</v>
      </c>
      <c r="C11" s="30">
        <v>10</v>
      </c>
      <c r="D11" s="30"/>
      <c r="E11" s="30"/>
      <c r="F11" s="30">
        <f t="shared" si="0"/>
        <v>10</v>
      </c>
      <c r="G11" s="30">
        <f>C11+12</f>
        <v>22</v>
      </c>
      <c r="H11" s="30"/>
      <c r="I11" s="30"/>
      <c r="J11" s="31">
        <f t="shared" si="1"/>
        <v>22</v>
      </c>
    </row>
    <row r="12" spans="1:10" ht="15.75" thickBot="1">
      <c r="A12" s="357"/>
      <c r="B12" s="32" t="s">
        <v>42</v>
      </c>
      <c r="C12" s="146">
        <f>C10+C11</f>
        <v>599</v>
      </c>
      <c r="D12" s="32"/>
      <c r="E12" s="32"/>
      <c r="F12" s="146">
        <f>SUM(C12:E12)</f>
        <v>599</v>
      </c>
      <c r="G12" s="146">
        <f>SUM(G10:G11)</f>
        <v>1582</v>
      </c>
      <c r="H12" s="32"/>
      <c r="I12" s="32"/>
      <c r="J12" s="146">
        <f>SUM(G12:I12)</f>
        <v>1582</v>
      </c>
    </row>
    <row r="13" spans="1:10" ht="15.75" thickTop="1">
      <c r="A13" s="353" t="s">
        <v>43</v>
      </c>
      <c r="B13" s="354"/>
      <c r="C13" s="33"/>
      <c r="D13" s="33"/>
      <c r="E13" s="33"/>
      <c r="F13" s="33"/>
      <c r="G13" s="192"/>
      <c r="H13" s="33"/>
      <c r="I13" s="33"/>
      <c r="J13" s="34"/>
    </row>
    <row r="14" spans="1:10">
      <c r="A14" s="355" t="s">
        <v>145</v>
      </c>
      <c r="B14" s="30" t="s">
        <v>144</v>
      </c>
      <c r="C14" s="30">
        <v>2078</v>
      </c>
      <c r="D14" s="30"/>
      <c r="E14" s="30"/>
      <c r="F14" s="30">
        <f t="shared" ref="F14:F20" si="2">C14+D14+E14</f>
        <v>2078</v>
      </c>
      <c r="G14" s="30">
        <f>C14+3638</f>
        <v>5716</v>
      </c>
      <c r="H14" s="30"/>
      <c r="I14" s="30"/>
      <c r="J14" s="31">
        <f t="shared" si="1"/>
        <v>5716</v>
      </c>
    </row>
    <row r="15" spans="1:10">
      <c r="A15" s="356"/>
      <c r="B15" s="30" t="s">
        <v>39</v>
      </c>
      <c r="C15" s="30">
        <v>1732</v>
      </c>
      <c r="D15" s="30"/>
      <c r="E15" s="30"/>
      <c r="F15" s="30">
        <f t="shared" si="2"/>
        <v>1732</v>
      </c>
      <c r="G15" s="30">
        <f>C15+3032</f>
        <v>4764</v>
      </c>
      <c r="H15" s="30"/>
      <c r="I15" s="30"/>
      <c r="J15" s="31">
        <f t="shared" si="1"/>
        <v>4764</v>
      </c>
    </row>
    <row r="16" spans="1:10">
      <c r="A16" s="356"/>
      <c r="B16" s="30" t="s">
        <v>143</v>
      </c>
      <c r="C16" s="30">
        <v>0</v>
      </c>
      <c r="D16" s="30"/>
      <c r="E16" s="30"/>
      <c r="F16" s="30">
        <f t="shared" si="2"/>
        <v>0</v>
      </c>
      <c r="G16" s="30">
        <f t="shared" ref="G16:G17" si="3">C16+0</f>
        <v>0</v>
      </c>
      <c r="H16" s="30"/>
      <c r="I16" s="30"/>
      <c r="J16" s="31">
        <f t="shared" si="1"/>
        <v>0</v>
      </c>
    </row>
    <row r="17" spans="1:10">
      <c r="A17" s="356"/>
      <c r="B17" s="30" t="s">
        <v>40</v>
      </c>
      <c r="C17" s="30">
        <v>0</v>
      </c>
      <c r="D17" s="30"/>
      <c r="E17" s="30"/>
      <c r="F17" s="30">
        <f t="shared" si="2"/>
        <v>0</v>
      </c>
      <c r="G17" s="30">
        <f t="shared" si="3"/>
        <v>0</v>
      </c>
      <c r="H17" s="30"/>
      <c r="I17" s="30"/>
      <c r="J17" s="31">
        <f t="shared" si="1"/>
        <v>0</v>
      </c>
    </row>
    <row r="18" spans="1:10">
      <c r="A18" s="356"/>
      <c r="B18" s="30" t="s">
        <v>41</v>
      </c>
      <c r="C18" s="30">
        <v>242</v>
      </c>
      <c r="D18" s="30"/>
      <c r="E18" s="30"/>
      <c r="F18" s="30">
        <f t="shared" si="2"/>
        <v>242</v>
      </c>
      <c r="G18" s="30">
        <f>C18+395</f>
        <v>637</v>
      </c>
      <c r="H18" s="30"/>
      <c r="I18" s="30"/>
      <c r="J18" s="31">
        <f t="shared" si="1"/>
        <v>637</v>
      </c>
    </row>
    <row r="19" spans="1:10">
      <c r="A19" s="356"/>
      <c r="B19" s="35" t="s">
        <v>222</v>
      </c>
      <c r="C19" s="35">
        <v>311</v>
      </c>
      <c r="D19" s="35"/>
      <c r="E19" s="35"/>
      <c r="F19" s="30">
        <f t="shared" si="2"/>
        <v>311</v>
      </c>
      <c r="G19" s="30">
        <f>C19+547</f>
        <v>858</v>
      </c>
      <c r="H19" s="35"/>
      <c r="I19" s="35"/>
      <c r="J19" s="31">
        <f t="shared" si="1"/>
        <v>858</v>
      </c>
    </row>
    <row r="20" spans="1:10">
      <c r="A20" s="356"/>
      <c r="B20" s="35" t="s">
        <v>230</v>
      </c>
      <c r="C20" s="35">
        <v>225</v>
      </c>
      <c r="D20" s="35"/>
      <c r="E20" s="35"/>
      <c r="F20" s="30">
        <f t="shared" si="2"/>
        <v>225</v>
      </c>
      <c r="G20" s="30">
        <f>C20+365</f>
        <v>590</v>
      </c>
      <c r="H20" s="35"/>
      <c r="I20" s="35"/>
      <c r="J20" s="31">
        <f t="shared" si="1"/>
        <v>590</v>
      </c>
    </row>
    <row r="21" spans="1:10" ht="15.75" thickBot="1">
      <c r="A21" s="357"/>
      <c r="B21" s="32" t="s">
        <v>231</v>
      </c>
      <c r="C21" s="146">
        <f>C17+C18+C19+C20</f>
        <v>778</v>
      </c>
      <c r="D21" s="32"/>
      <c r="E21" s="32"/>
      <c r="F21" s="146">
        <f>C21+D21+E21</f>
        <v>778</v>
      </c>
      <c r="G21" s="146">
        <f>SUM(G17:G20)</f>
        <v>2085</v>
      </c>
      <c r="H21" s="32"/>
      <c r="I21" s="32"/>
      <c r="J21" s="146">
        <f t="shared" si="1"/>
        <v>2085</v>
      </c>
    </row>
    <row r="22" spans="1:10" ht="15.75" thickTop="1">
      <c r="A22" s="353" t="s">
        <v>8</v>
      </c>
      <c r="B22" s="354"/>
      <c r="C22" s="33"/>
      <c r="D22" s="33"/>
      <c r="E22" s="33"/>
      <c r="F22" s="33"/>
      <c r="G22" s="192"/>
      <c r="H22" s="33"/>
      <c r="I22" s="33"/>
      <c r="J22" s="34"/>
    </row>
    <row r="23" spans="1:10">
      <c r="A23" s="355" t="s">
        <v>145</v>
      </c>
      <c r="B23" s="30" t="s">
        <v>144</v>
      </c>
      <c r="C23" s="30">
        <v>134</v>
      </c>
      <c r="D23" s="30"/>
      <c r="E23" s="30"/>
      <c r="F23" s="30">
        <f t="shared" ref="F23:F28" si="4">C23+D23+E23</f>
        <v>134</v>
      </c>
      <c r="G23" s="30">
        <f>C23+244</f>
        <v>378</v>
      </c>
      <c r="H23" s="30"/>
      <c r="I23" s="30"/>
      <c r="J23" s="31">
        <f t="shared" si="1"/>
        <v>378</v>
      </c>
    </row>
    <row r="24" spans="1:10">
      <c r="A24" s="356"/>
      <c r="B24" s="30" t="s">
        <v>39</v>
      </c>
      <c r="C24" s="30">
        <v>132</v>
      </c>
      <c r="D24" s="30"/>
      <c r="E24" s="30"/>
      <c r="F24" s="30">
        <f t="shared" si="4"/>
        <v>132</v>
      </c>
      <c r="G24" s="30">
        <f>C24+240</f>
        <v>372</v>
      </c>
      <c r="H24" s="30"/>
      <c r="I24" s="30"/>
      <c r="J24" s="31">
        <f t="shared" si="1"/>
        <v>372</v>
      </c>
    </row>
    <row r="25" spans="1:10">
      <c r="A25" s="356"/>
      <c r="B25" s="30" t="s">
        <v>143</v>
      </c>
      <c r="C25" s="30">
        <v>0</v>
      </c>
      <c r="D25" s="30"/>
      <c r="E25" s="30"/>
      <c r="F25" s="30">
        <f t="shared" si="4"/>
        <v>0</v>
      </c>
      <c r="G25" s="30">
        <f t="shared" ref="G25:G27" si="5">C25+0</f>
        <v>0</v>
      </c>
      <c r="H25" s="30"/>
      <c r="I25" s="30"/>
      <c r="J25" s="31">
        <f t="shared" si="1"/>
        <v>0</v>
      </c>
    </row>
    <row r="26" spans="1:10">
      <c r="A26" s="356"/>
      <c r="B26" s="30" t="s">
        <v>40</v>
      </c>
      <c r="C26" s="30">
        <v>0</v>
      </c>
      <c r="D26" s="30"/>
      <c r="E26" s="30"/>
      <c r="F26" s="30">
        <f t="shared" si="4"/>
        <v>0</v>
      </c>
      <c r="G26" s="30">
        <f t="shared" si="5"/>
        <v>0</v>
      </c>
      <c r="H26" s="30"/>
      <c r="I26" s="30"/>
      <c r="J26" s="31">
        <f t="shared" si="1"/>
        <v>0</v>
      </c>
    </row>
    <row r="27" spans="1:10">
      <c r="A27" s="356"/>
      <c r="B27" s="30" t="s">
        <v>41</v>
      </c>
      <c r="C27" s="30">
        <v>0</v>
      </c>
      <c r="D27" s="30"/>
      <c r="E27" s="30"/>
      <c r="F27" s="30">
        <f t="shared" si="4"/>
        <v>0</v>
      </c>
      <c r="G27" s="30">
        <f t="shared" si="5"/>
        <v>0</v>
      </c>
      <c r="H27" s="30"/>
      <c r="I27" s="30"/>
      <c r="J27" s="31">
        <f t="shared" si="1"/>
        <v>0</v>
      </c>
    </row>
    <row r="28" spans="1:10">
      <c r="A28" s="356"/>
      <c r="B28" s="35" t="s">
        <v>288</v>
      </c>
      <c r="C28" s="35">
        <v>96</v>
      </c>
      <c r="D28" s="35"/>
      <c r="E28" s="35"/>
      <c r="F28" s="30">
        <f t="shared" si="4"/>
        <v>96</v>
      </c>
      <c r="G28" s="30">
        <f>C28+176</f>
        <v>272</v>
      </c>
      <c r="H28" s="35"/>
      <c r="I28" s="35"/>
      <c r="J28" s="31">
        <f t="shared" si="1"/>
        <v>272</v>
      </c>
    </row>
    <row r="29" spans="1:10" ht="15.75" thickBot="1">
      <c r="A29" s="357"/>
      <c r="B29" s="32" t="s">
        <v>223</v>
      </c>
      <c r="C29" s="146">
        <f>C26+C27+C28</f>
        <v>96</v>
      </c>
      <c r="D29" s="32"/>
      <c r="E29" s="32"/>
      <c r="F29" s="146">
        <f>C29+D29+E29</f>
        <v>96</v>
      </c>
      <c r="G29" s="146">
        <f>SUM(G26:G28)</f>
        <v>272</v>
      </c>
      <c r="H29" s="32"/>
      <c r="I29" s="32"/>
      <c r="J29" s="146">
        <f>G29+H29+I29</f>
        <v>272</v>
      </c>
    </row>
    <row r="30" spans="1:10" ht="15.75" thickTop="1">
      <c r="A30" s="353" t="s">
        <v>9</v>
      </c>
      <c r="B30" s="354"/>
      <c r="C30" s="33"/>
      <c r="D30" s="33"/>
      <c r="E30" s="33"/>
      <c r="F30" s="33"/>
      <c r="G30" s="192"/>
      <c r="H30" s="33"/>
      <c r="I30" s="33"/>
      <c r="J30" s="34"/>
    </row>
    <row r="31" spans="1:10">
      <c r="A31" s="355" t="s">
        <v>145</v>
      </c>
      <c r="B31" s="30" t="s">
        <v>144</v>
      </c>
      <c r="C31" s="30">
        <v>0</v>
      </c>
      <c r="D31" s="30"/>
      <c r="E31" s="30"/>
      <c r="F31" s="30">
        <f t="shared" ref="F31:F36" si="6">C31+D31+E31</f>
        <v>0</v>
      </c>
      <c r="G31" s="30">
        <f t="shared" ref="G31:G35" si="7">C31</f>
        <v>0</v>
      </c>
      <c r="H31" s="30"/>
      <c r="I31" s="30"/>
      <c r="J31" s="31">
        <f t="shared" si="1"/>
        <v>0</v>
      </c>
    </row>
    <row r="32" spans="1:10">
      <c r="A32" s="356"/>
      <c r="B32" s="30" t="s">
        <v>39</v>
      </c>
      <c r="C32" s="30">
        <v>0</v>
      </c>
      <c r="D32" s="30"/>
      <c r="E32" s="30"/>
      <c r="F32" s="30">
        <f t="shared" si="6"/>
        <v>0</v>
      </c>
      <c r="G32" s="30">
        <f t="shared" si="7"/>
        <v>0</v>
      </c>
      <c r="H32" s="30"/>
      <c r="I32" s="30"/>
      <c r="J32" s="31">
        <f t="shared" si="1"/>
        <v>0</v>
      </c>
    </row>
    <row r="33" spans="1:10">
      <c r="A33" s="356"/>
      <c r="B33" s="30" t="s">
        <v>143</v>
      </c>
      <c r="C33" s="30">
        <v>0</v>
      </c>
      <c r="D33" s="30"/>
      <c r="E33" s="30"/>
      <c r="F33" s="30">
        <f t="shared" si="6"/>
        <v>0</v>
      </c>
      <c r="G33" s="30">
        <f t="shared" si="7"/>
        <v>0</v>
      </c>
      <c r="H33" s="30"/>
      <c r="I33" s="30"/>
      <c r="J33" s="31">
        <f t="shared" si="1"/>
        <v>0</v>
      </c>
    </row>
    <row r="34" spans="1:10">
      <c r="A34" s="356"/>
      <c r="B34" s="30" t="s">
        <v>40</v>
      </c>
      <c r="C34" s="30">
        <v>0</v>
      </c>
      <c r="D34" s="30"/>
      <c r="E34" s="30"/>
      <c r="F34" s="30">
        <f t="shared" si="6"/>
        <v>0</v>
      </c>
      <c r="G34" s="30">
        <f t="shared" si="7"/>
        <v>0</v>
      </c>
      <c r="H34" s="30"/>
      <c r="I34" s="30"/>
      <c r="J34" s="31">
        <f t="shared" si="1"/>
        <v>0</v>
      </c>
    </row>
    <row r="35" spans="1:10">
      <c r="A35" s="356"/>
      <c r="B35" s="30" t="s">
        <v>41</v>
      </c>
      <c r="C35" s="30">
        <v>0</v>
      </c>
      <c r="D35" s="30"/>
      <c r="E35" s="30"/>
      <c r="F35" s="30">
        <f t="shared" si="6"/>
        <v>0</v>
      </c>
      <c r="G35" s="30">
        <f t="shared" si="7"/>
        <v>0</v>
      </c>
      <c r="H35" s="30"/>
      <c r="I35" s="30"/>
      <c r="J35" s="31">
        <f t="shared" si="1"/>
        <v>0</v>
      </c>
    </row>
    <row r="36" spans="1:10" ht="15.75" thickBot="1">
      <c r="A36" s="357"/>
      <c r="B36" s="32" t="s">
        <v>42</v>
      </c>
      <c r="C36" s="146">
        <f>C34+C35</f>
        <v>0</v>
      </c>
      <c r="D36" s="32"/>
      <c r="E36" s="32"/>
      <c r="F36" s="146">
        <f t="shared" si="6"/>
        <v>0</v>
      </c>
      <c r="G36" s="146">
        <f>SUM(G34:G35)</f>
        <v>0</v>
      </c>
      <c r="H36" s="32"/>
      <c r="I36" s="32"/>
      <c r="J36" s="146">
        <f t="shared" si="1"/>
        <v>0</v>
      </c>
    </row>
    <row r="37" spans="1:10" ht="15.75" thickTop="1">
      <c r="A37" s="353" t="s">
        <v>10</v>
      </c>
      <c r="B37" s="354"/>
      <c r="C37" s="33"/>
      <c r="D37" s="33"/>
      <c r="E37" s="33"/>
      <c r="F37" s="33"/>
      <c r="G37" s="192"/>
      <c r="H37" s="33"/>
      <c r="I37" s="33"/>
      <c r="J37" s="34"/>
    </row>
    <row r="38" spans="1:10">
      <c r="A38" s="355" t="s">
        <v>145</v>
      </c>
      <c r="B38" s="30" t="s">
        <v>144</v>
      </c>
      <c r="C38" s="30">
        <v>16</v>
      </c>
      <c r="D38" s="30"/>
      <c r="E38" s="30"/>
      <c r="F38" s="30">
        <f t="shared" ref="F38:F43" si="8">C38+D38+E38</f>
        <v>16</v>
      </c>
      <c r="G38" s="30">
        <f>C38+58</f>
        <v>74</v>
      </c>
      <c r="H38" s="30"/>
      <c r="I38" s="30"/>
      <c r="J38" s="31">
        <f t="shared" si="1"/>
        <v>74</v>
      </c>
    </row>
    <row r="39" spans="1:10">
      <c r="A39" s="356"/>
      <c r="B39" s="30" t="s">
        <v>39</v>
      </c>
      <c r="C39" s="30">
        <v>14</v>
      </c>
      <c r="D39" s="30"/>
      <c r="E39" s="30"/>
      <c r="F39" s="30">
        <f t="shared" si="8"/>
        <v>14</v>
      </c>
      <c r="G39" s="30">
        <f>C39+51</f>
        <v>65</v>
      </c>
      <c r="H39" s="30"/>
      <c r="I39" s="30"/>
      <c r="J39" s="31">
        <f t="shared" si="1"/>
        <v>65</v>
      </c>
    </row>
    <row r="40" spans="1:10">
      <c r="A40" s="356"/>
      <c r="B40" s="30" t="s">
        <v>143</v>
      </c>
      <c r="C40" s="30">
        <v>0</v>
      </c>
      <c r="D40" s="30"/>
      <c r="E40" s="30"/>
      <c r="F40" s="30">
        <f t="shared" si="8"/>
        <v>0</v>
      </c>
      <c r="G40" s="30">
        <f t="shared" ref="G40:G41" si="9">C40+0</f>
        <v>0</v>
      </c>
      <c r="H40" s="30"/>
      <c r="I40" s="30"/>
      <c r="J40" s="31">
        <f t="shared" si="1"/>
        <v>0</v>
      </c>
    </row>
    <row r="41" spans="1:10">
      <c r="A41" s="356"/>
      <c r="B41" s="30" t="s">
        <v>40</v>
      </c>
      <c r="C41" s="30">
        <v>0</v>
      </c>
      <c r="D41" s="30"/>
      <c r="E41" s="30"/>
      <c r="F41" s="30">
        <f t="shared" si="8"/>
        <v>0</v>
      </c>
      <c r="G41" s="30">
        <f t="shared" si="9"/>
        <v>0</v>
      </c>
      <c r="H41" s="30"/>
      <c r="I41" s="30"/>
      <c r="J41" s="31">
        <f t="shared" si="1"/>
        <v>0</v>
      </c>
    </row>
    <row r="42" spans="1:10">
      <c r="A42" s="356"/>
      <c r="B42" s="30" t="s">
        <v>41</v>
      </c>
      <c r="C42" s="30">
        <v>7</v>
      </c>
      <c r="D42" s="30"/>
      <c r="E42" s="30"/>
      <c r="F42" s="30">
        <f t="shared" si="8"/>
        <v>7</v>
      </c>
      <c r="G42" s="30">
        <f>C42+29</f>
        <v>36</v>
      </c>
      <c r="H42" s="30"/>
      <c r="I42" s="30"/>
      <c r="J42" s="31">
        <f t="shared" si="1"/>
        <v>36</v>
      </c>
    </row>
    <row r="43" spans="1:10">
      <c r="A43" s="356"/>
      <c r="B43" s="35" t="s">
        <v>288</v>
      </c>
      <c r="C43" s="35">
        <v>7</v>
      </c>
      <c r="D43" s="35"/>
      <c r="E43" s="35"/>
      <c r="F43" s="30">
        <f t="shared" si="8"/>
        <v>7</v>
      </c>
      <c r="G43" s="30">
        <f>C43+23</f>
        <v>30</v>
      </c>
      <c r="H43" s="35"/>
      <c r="I43" s="35"/>
      <c r="J43" s="31">
        <f t="shared" si="1"/>
        <v>30</v>
      </c>
    </row>
    <row r="44" spans="1:10" ht="15.75" thickBot="1">
      <c r="A44" s="357"/>
      <c r="B44" s="32" t="s">
        <v>223</v>
      </c>
      <c r="C44" s="146">
        <f>C41+C42+C43</f>
        <v>14</v>
      </c>
      <c r="D44" s="32"/>
      <c r="E44" s="32"/>
      <c r="F44" s="146">
        <f>C44+D44+E44</f>
        <v>14</v>
      </c>
      <c r="G44" s="146">
        <f>SUM(G41:G43)</f>
        <v>66</v>
      </c>
      <c r="H44" s="32"/>
      <c r="I44" s="32"/>
      <c r="J44" s="146">
        <f>G44+H44+I44</f>
        <v>66</v>
      </c>
    </row>
    <row r="45" spans="1:10" ht="15.75" thickTop="1">
      <c r="A45" s="353" t="s">
        <v>146</v>
      </c>
      <c r="B45" s="354"/>
      <c r="C45" s="33"/>
      <c r="D45" s="33"/>
      <c r="E45" s="33"/>
      <c r="F45" s="33"/>
      <c r="G45" s="192"/>
      <c r="H45" s="33"/>
      <c r="I45" s="33"/>
      <c r="J45" s="34"/>
    </row>
    <row r="46" spans="1:10">
      <c r="A46" s="355" t="s">
        <v>145</v>
      </c>
      <c r="B46" s="30" t="s">
        <v>144</v>
      </c>
      <c r="C46" s="30">
        <v>292</v>
      </c>
      <c r="D46" s="30"/>
      <c r="E46" s="30"/>
      <c r="F46" s="30">
        <f t="shared" ref="F46:F51" si="10">C46+D46+E46</f>
        <v>292</v>
      </c>
      <c r="G46" s="30">
        <f>C46+630</f>
        <v>922</v>
      </c>
      <c r="H46" s="30"/>
      <c r="I46" s="30"/>
      <c r="J46" s="31">
        <f t="shared" si="1"/>
        <v>922</v>
      </c>
    </row>
    <row r="47" spans="1:10">
      <c r="A47" s="356"/>
      <c r="B47" s="30" t="s">
        <v>39</v>
      </c>
      <c r="C47" s="30">
        <v>244</v>
      </c>
      <c r="D47" s="30"/>
      <c r="E47" s="30"/>
      <c r="F47" s="30">
        <f t="shared" si="10"/>
        <v>244</v>
      </c>
      <c r="G47" s="30">
        <f>C47+543</f>
        <v>787</v>
      </c>
      <c r="H47" s="30"/>
      <c r="I47" s="30"/>
      <c r="J47" s="31">
        <f t="shared" si="1"/>
        <v>787</v>
      </c>
    </row>
    <row r="48" spans="1:10">
      <c r="A48" s="356"/>
      <c r="B48" s="30" t="s">
        <v>143</v>
      </c>
      <c r="C48" s="30">
        <v>0</v>
      </c>
      <c r="D48" s="30"/>
      <c r="E48" s="30"/>
      <c r="F48" s="30">
        <f t="shared" si="10"/>
        <v>0</v>
      </c>
      <c r="G48" s="30">
        <f>C48+0</f>
        <v>0</v>
      </c>
      <c r="H48" s="30"/>
      <c r="I48" s="30"/>
      <c r="J48" s="31">
        <f t="shared" si="1"/>
        <v>0</v>
      </c>
    </row>
    <row r="49" spans="1:10">
      <c r="A49" s="356"/>
      <c r="B49" s="30" t="s">
        <v>224</v>
      </c>
      <c r="C49" s="30">
        <v>103</v>
      </c>
      <c r="D49" s="30"/>
      <c r="E49" s="30"/>
      <c r="F49" s="30">
        <f t="shared" si="10"/>
        <v>103</v>
      </c>
      <c r="G49" s="30">
        <f>C49+215</f>
        <v>318</v>
      </c>
      <c r="H49" s="30"/>
      <c r="I49" s="30"/>
      <c r="J49" s="31">
        <f t="shared" si="1"/>
        <v>318</v>
      </c>
    </row>
    <row r="50" spans="1:10">
      <c r="A50" s="356"/>
      <c r="B50" s="30" t="s">
        <v>41</v>
      </c>
      <c r="C50" s="30">
        <v>32</v>
      </c>
      <c r="D50" s="30"/>
      <c r="E50" s="30"/>
      <c r="F50" s="30">
        <f t="shared" si="10"/>
        <v>32</v>
      </c>
      <c r="G50" s="30">
        <f>C50+64</f>
        <v>96</v>
      </c>
      <c r="H50" s="30"/>
      <c r="I50" s="30"/>
      <c r="J50" s="31">
        <f t="shared" si="1"/>
        <v>96</v>
      </c>
    </row>
    <row r="51" spans="1:10" ht="15.75" thickBot="1">
      <c r="A51" s="357"/>
      <c r="B51" s="32" t="s">
        <v>42</v>
      </c>
      <c r="C51" s="146">
        <f>C49+C50</f>
        <v>135</v>
      </c>
      <c r="D51" s="32"/>
      <c r="E51" s="32"/>
      <c r="F51" s="146">
        <f t="shared" si="10"/>
        <v>135</v>
      </c>
      <c r="G51" s="146">
        <f>SUM(G49:G50)</f>
        <v>414</v>
      </c>
      <c r="H51" s="32"/>
      <c r="I51" s="32"/>
      <c r="J51" s="146">
        <f>G51+H51+I51</f>
        <v>414</v>
      </c>
    </row>
    <row r="52" spans="1:10" ht="15.75" thickTop="1">
      <c r="A52" s="353" t="s">
        <v>11</v>
      </c>
      <c r="B52" s="354"/>
      <c r="C52" s="33"/>
      <c r="D52" s="33"/>
      <c r="E52" s="33"/>
      <c r="F52" s="33"/>
      <c r="G52" s="192"/>
      <c r="H52" s="33"/>
      <c r="I52" s="33"/>
      <c r="J52" s="34"/>
    </row>
    <row r="53" spans="1:10">
      <c r="A53" s="355" t="s">
        <v>145</v>
      </c>
      <c r="B53" s="30" t="s">
        <v>144</v>
      </c>
      <c r="C53" s="30">
        <v>0</v>
      </c>
      <c r="D53" s="30"/>
      <c r="E53" s="30"/>
      <c r="F53" s="30">
        <f t="shared" ref="F53:F57" si="11">C53+D53+E53</f>
        <v>0</v>
      </c>
      <c r="G53" s="30">
        <f>C53+0</f>
        <v>0</v>
      </c>
      <c r="H53" s="30"/>
      <c r="I53" s="30"/>
      <c r="J53" s="31">
        <f t="shared" si="1"/>
        <v>0</v>
      </c>
    </row>
    <row r="54" spans="1:10">
      <c r="A54" s="356"/>
      <c r="B54" s="30" t="s">
        <v>39</v>
      </c>
      <c r="C54" s="30">
        <v>0</v>
      </c>
      <c r="D54" s="30"/>
      <c r="E54" s="30"/>
      <c r="F54" s="30">
        <f t="shared" si="11"/>
        <v>0</v>
      </c>
      <c r="G54" s="30">
        <f>C54+0</f>
        <v>0</v>
      </c>
      <c r="H54" s="30"/>
      <c r="I54" s="30"/>
      <c r="J54" s="31">
        <f t="shared" si="1"/>
        <v>0</v>
      </c>
    </row>
    <row r="55" spans="1:10">
      <c r="A55" s="356"/>
      <c r="B55" s="30" t="s">
        <v>143</v>
      </c>
      <c r="C55" s="30">
        <v>0</v>
      </c>
      <c r="D55" s="30"/>
      <c r="E55" s="30"/>
      <c r="F55" s="30">
        <f t="shared" si="11"/>
        <v>0</v>
      </c>
      <c r="G55" s="30">
        <f>C55+0</f>
        <v>0</v>
      </c>
      <c r="H55" s="30"/>
      <c r="I55" s="30"/>
      <c r="J55" s="31">
        <f t="shared" si="1"/>
        <v>0</v>
      </c>
    </row>
    <row r="56" spans="1:10">
      <c r="A56" s="356"/>
      <c r="B56" s="30" t="s">
        <v>226</v>
      </c>
      <c r="C56" s="30">
        <v>0</v>
      </c>
      <c r="D56" s="30"/>
      <c r="E56" s="30"/>
      <c r="F56" s="30">
        <f t="shared" si="11"/>
        <v>0</v>
      </c>
      <c r="G56" s="30">
        <f>C56+0</f>
        <v>0</v>
      </c>
      <c r="H56" s="30"/>
      <c r="I56" s="30"/>
      <c r="J56" s="31">
        <f t="shared" si="1"/>
        <v>0</v>
      </c>
    </row>
    <row r="57" spans="1:10">
      <c r="A57" s="356"/>
      <c r="B57" s="30" t="s">
        <v>225</v>
      </c>
      <c r="C57" s="30">
        <v>0</v>
      </c>
      <c r="D57" s="30"/>
      <c r="E57" s="30"/>
      <c r="F57" s="30">
        <f t="shared" si="11"/>
        <v>0</v>
      </c>
      <c r="G57" s="30">
        <f>C57+0</f>
        <v>0</v>
      </c>
      <c r="H57" s="30"/>
      <c r="I57" s="30"/>
      <c r="J57" s="31">
        <f t="shared" si="1"/>
        <v>0</v>
      </c>
    </row>
    <row r="58" spans="1:10" ht="15.75" thickBot="1">
      <c r="A58" s="357"/>
      <c r="B58" s="32" t="s">
        <v>42</v>
      </c>
      <c r="C58" s="147">
        <f>C56+C57</f>
        <v>0</v>
      </c>
      <c r="D58" s="35"/>
      <c r="E58" s="35"/>
      <c r="F58" s="147">
        <f>C58+D58+E58</f>
        <v>0</v>
      </c>
      <c r="G58" s="147">
        <f>SUM(G56:G57)</f>
        <v>0</v>
      </c>
      <c r="H58" s="35"/>
      <c r="I58" s="35"/>
      <c r="J58" s="147">
        <f>G58+H58+I58</f>
        <v>0</v>
      </c>
    </row>
    <row r="59" spans="1:10" ht="15.75" thickTop="1">
      <c r="A59" s="353" t="s">
        <v>44</v>
      </c>
      <c r="B59" s="354"/>
      <c r="C59" s="30"/>
      <c r="D59" s="30"/>
      <c r="E59" s="30"/>
      <c r="F59" s="30"/>
      <c r="G59" s="30"/>
      <c r="H59" s="30"/>
      <c r="I59" s="30"/>
      <c r="J59" s="30"/>
    </row>
    <row r="60" spans="1:10" ht="15" customHeight="1">
      <c r="A60" s="358" t="s">
        <v>145</v>
      </c>
      <c r="B60" s="30" t="s">
        <v>45</v>
      </c>
      <c r="C60" s="30">
        <v>211</v>
      </c>
      <c r="D60" s="30"/>
      <c r="E60" s="30"/>
      <c r="F60" s="30">
        <f t="shared" ref="F60:F72" si="12">C60+D60+E60</f>
        <v>211</v>
      </c>
      <c r="G60" s="30">
        <f>C60+395</f>
        <v>606</v>
      </c>
      <c r="H60" s="30"/>
      <c r="I60" s="30"/>
      <c r="J60" s="30">
        <f t="shared" si="1"/>
        <v>606</v>
      </c>
    </row>
    <row r="61" spans="1:10">
      <c r="A61" s="359"/>
      <c r="B61" s="30" t="s">
        <v>39</v>
      </c>
      <c r="C61" s="30">
        <v>209</v>
      </c>
      <c r="D61" s="30"/>
      <c r="E61" s="30"/>
      <c r="F61" s="30">
        <f t="shared" si="12"/>
        <v>209</v>
      </c>
      <c r="G61" s="30">
        <f>C61+390</f>
        <v>599</v>
      </c>
      <c r="H61" s="30"/>
      <c r="I61" s="30"/>
      <c r="J61" s="30">
        <f t="shared" si="1"/>
        <v>599</v>
      </c>
    </row>
    <row r="62" spans="1:10">
      <c r="A62" s="359"/>
      <c r="B62" s="30" t="s">
        <v>143</v>
      </c>
      <c r="C62" s="30">
        <v>0</v>
      </c>
      <c r="D62" s="30"/>
      <c r="E62" s="30"/>
      <c r="F62" s="30">
        <f t="shared" si="12"/>
        <v>0</v>
      </c>
      <c r="G62" s="30">
        <f>C62+0</f>
        <v>0</v>
      </c>
      <c r="H62" s="30"/>
      <c r="I62" s="30"/>
      <c r="J62" s="30">
        <f t="shared" si="1"/>
        <v>0</v>
      </c>
    </row>
    <row r="63" spans="1:10">
      <c r="A63" s="359"/>
      <c r="B63" s="30" t="s">
        <v>40</v>
      </c>
      <c r="C63" s="30">
        <v>66</v>
      </c>
      <c r="D63" s="30"/>
      <c r="E63" s="30"/>
      <c r="F63" s="30">
        <f t="shared" si="12"/>
        <v>66</v>
      </c>
      <c r="G63" s="30">
        <f>C63+110</f>
        <v>176</v>
      </c>
      <c r="H63" s="30"/>
      <c r="I63" s="30"/>
      <c r="J63" s="30">
        <f t="shared" si="1"/>
        <v>176</v>
      </c>
    </row>
    <row r="64" spans="1:10">
      <c r="A64" s="359"/>
      <c r="B64" s="30" t="s">
        <v>41</v>
      </c>
      <c r="C64" s="30">
        <v>18</v>
      </c>
      <c r="D64" s="30"/>
      <c r="E64" s="30"/>
      <c r="F64" s="30">
        <f t="shared" si="12"/>
        <v>18</v>
      </c>
      <c r="G64" s="30">
        <f>C64+21</f>
        <v>39</v>
      </c>
      <c r="H64" s="30"/>
      <c r="I64" s="30"/>
      <c r="J64" s="30">
        <f t="shared" si="1"/>
        <v>39</v>
      </c>
    </row>
    <row r="65" spans="1:36">
      <c r="A65" s="359"/>
      <c r="B65" s="30" t="s">
        <v>42</v>
      </c>
      <c r="C65" s="148">
        <f>C63+C64</f>
        <v>84</v>
      </c>
      <c r="D65" s="30"/>
      <c r="E65" s="30"/>
      <c r="F65" s="148">
        <f>C65+D65+E65</f>
        <v>84</v>
      </c>
      <c r="G65" s="148">
        <f>SUM(G63:G64)</f>
        <v>215</v>
      </c>
      <c r="H65" s="30"/>
      <c r="I65" s="30"/>
      <c r="J65" s="148">
        <f>G65+H65+I65</f>
        <v>215</v>
      </c>
    </row>
    <row r="66" spans="1:36" ht="18.75" customHeight="1">
      <c r="A66" s="193"/>
      <c r="B66" s="44" t="s">
        <v>160</v>
      </c>
      <c r="C66" s="41"/>
      <c r="D66" s="41"/>
      <c r="E66" s="41"/>
      <c r="F66" s="41"/>
      <c r="G66" s="30"/>
      <c r="H66" s="41"/>
      <c r="I66" s="41"/>
      <c r="J66" s="42"/>
    </row>
    <row r="67" spans="1:36">
      <c r="A67" s="360" t="s">
        <v>145</v>
      </c>
      <c r="B67" s="30" t="s">
        <v>144</v>
      </c>
      <c r="C67" s="30">
        <v>33</v>
      </c>
      <c r="D67" s="30"/>
      <c r="E67" s="30"/>
      <c r="F67" s="30">
        <f t="shared" si="12"/>
        <v>33</v>
      </c>
      <c r="G67" s="30">
        <f>C67+56</f>
        <v>89</v>
      </c>
      <c r="H67" s="30"/>
      <c r="I67" s="30"/>
      <c r="J67" s="30">
        <f t="shared" si="1"/>
        <v>89</v>
      </c>
    </row>
    <row r="68" spans="1:36">
      <c r="A68" s="360"/>
      <c r="B68" s="30" t="s">
        <v>39</v>
      </c>
      <c r="C68" s="30">
        <v>26</v>
      </c>
      <c r="D68" s="30"/>
      <c r="E68" s="30"/>
      <c r="F68" s="30">
        <f t="shared" si="12"/>
        <v>26</v>
      </c>
      <c r="G68" s="30">
        <f>C68+49</f>
        <v>75</v>
      </c>
      <c r="H68" s="30"/>
      <c r="I68" s="30"/>
      <c r="J68" s="30">
        <f t="shared" si="1"/>
        <v>75</v>
      </c>
    </row>
    <row r="69" spans="1:36">
      <c r="A69" s="360"/>
      <c r="B69" s="30" t="s">
        <v>143</v>
      </c>
      <c r="C69" s="30">
        <v>0</v>
      </c>
      <c r="D69" s="30"/>
      <c r="E69" s="30"/>
      <c r="F69" s="30">
        <f t="shared" si="12"/>
        <v>0</v>
      </c>
      <c r="G69" s="30">
        <f>C69+0</f>
        <v>0</v>
      </c>
      <c r="H69" s="30"/>
      <c r="I69" s="30"/>
      <c r="J69" s="30">
        <f t="shared" si="1"/>
        <v>0</v>
      </c>
    </row>
    <row r="70" spans="1:36">
      <c r="A70" s="360"/>
      <c r="B70" s="30" t="s">
        <v>40</v>
      </c>
      <c r="C70" s="30">
        <v>14</v>
      </c>
      <c r="D70" s="30"/>
      <c r="E70" s="30"/>
      <c r="F70" s="30">
        <f t="shared" si="12"/>
        <v>14</v>
      </c>
      <c r="G70" s="30">
        <f>C70+30</f>
        <v>44</v>
      </c>
      <c r="H70" s="30"/>
      <c r="I70" s="30"/>
      <c r="J70" s="30">
        <f t="shared" si="1"/>
        <v>44</v>
      </c>
    </row>
    <row r="71" spans="1:36">
      <c r="A71" s="360"/>
      <c r="B71" s="30" t="s">
        <v>41</v>
      </c>
      <c r="C71" s="30">
        <v>12</v>
      </c>
      <c r="D71" s="30"/>
      <c r="E71" s="30"/>
      <c r="F71" s="30">
        <f t="shared" si="12"/>
        <v>12</v>
      </c>
      <c r="G71" s="30">
        <f>C71+23</f>
        <v>35</v>
      </c>
      <c r="H71" s="30"/>
      <c r="I71" s="30"/>
      <c r="J71" s="30">
        <f t="shared" si="1"/>
        <v>35</v>
      </c>
    </row>
    <row r="72" spans="1:36">
      <c r="A72" s="360"/>
      <c r="B72" s="30" t="s">
        <v>42</v>
      </c>
      <c r="C72" s="148">
        <f>C70+C71</f>
        <v>26</v>
      </c>
      <c r="D72" s="30"/>
      <c r="E72" s="30"/>
      <c r="F72" s="148">
        <f t="shared" si="12"/>
        <v>26</v>
      </c>
      <c r="G72" s="148">
        <f>SUM(G70:G71)</f>
        <v>79</v>
      </c>
      <c r="H72" s="30"/>
      <c r="I72" s="30"/>
      <c r="J72" s="148">
        <f>G72+H72+I72</f>
        <v>79</v>
      </c>
    </row>
    <row r="73" spans="1:36">
      <c r="A73" s="37"/>
      <c r="B73" s="38"/>
      <c r="C73" s="38"/>
      <c r="D73" s="39"/>
      <c r="E73" s="40"/>
      <c r="F73" s="38"/>
      <c r="G73" s="38"/>
      <c r="H73" s="38"/>
      <c r="I73" s="38"/>
      <c r="J73" s="38"/>
    </row>
    <row r="74" spans="1:36">
      <c r="A74" s="361" t="s">
        <v>159</v>
      </c>
      <c r="B74" s="362"/>
      <c r="C74" s="362"/>
      <c r="D74" s="362"/>
      <c r="E74" s="362"/>
      <c r="F74" s="362"/>
      <c r="G74" s="362"/>
      <c r="H74" s="362"/>
      <c r="I74" s="362"/>
      <c r="J74" s="363"/>
    </row>
    <row r="75" spans="1:36" ht="15.75">
      <c r="A75" s="349" t="s">
        <v>33</v>
      </c>
      <c r="B75" s="349"/>
      <c r="C75" s="351" t="s">
        <v>364</v>
      </c>
      <c r="D75" s="351"/>
      <c r="E75" s="351"/>
      <c r="F75" s="351"/>
      <c r="G75" s="351" t="s">
        <v>291</v>
      </c>
      <c r="H75" s="351"/>
      <c r="I75" s="351"/>
      <c r="J75" s="351"/>
    </row>
    <row r="76" spans="1:36" ht="31.5">
      <c r="A76" s="350"/>
      <c r="B76" s="350"/>
      <c r="C76" s="5" t="s">
        <v>34</v>
      </c>
      <c r="D76" s="5" t="s">
        <v>216</v>
      </c>
      <c r="E76" s="5" t="s">
        <v>147</v>
      </c>
      <c r="F76" s="5" t="s">
        <v>3</v>
      </c>
      <c r="G76" s="5" t="s">
        <v>34</v>
      </c>
      <c r="H76" s="5" t="s">
        <v>216</v>
      </c>
      <c r="I76" s="5" t="s">
        <v>147</v>
      </c>
      <c r="J76" s="5" t="s">
        <v>3</v>
      </c>
    </row>
    <row r="77" spans="1:36" ht="18.75" customHeight="1">
      <c r="A77" s="43"/>
      <c r="B77" s="30" t="s">
        <v>161</v>
      </c>
      <c r="C77" s="188">
        <v>226</v>
      </c>
      <c r="D77" s="30"/>
      <c r="E77" s="30"/>
      <c r="F77" s="148">
        <f>C77+D77+E77</f>
        <v>226</v>
      </c>
      <c r="G77" s="30">
        <f>C77+355</f>
        <v>581</v>
      </c>
      <c r="H77" s="30"/>
      <c r="I77" s="30"/>
      <c r="J77" s="148">
        <f>G77+H77+I77</f>
        <v>581</v>
      </c>
    </row>
    <row r="79" spans="1:36">
      <c r="A79" s="352" t="s">
        <v>220</v>
      </c>
      <c r="B79" s="352"/>
      <c r="C79" s="352"/>
      <c r="D79" s="352"/>
      <c r="E79" s="352"/>
      <c r="F79" s="352"/>
      <c r="G79" s="352"/>
      <c r="H79" s="352"/>
      <c r="I79" s="352"/>
      <c r="J79" s="352"/>
      <c r="K79" s="56"/>
      <c r="L79" s="56"/>
      <c r="M79" s="56"/>
      <c r="N79" s="56"/>
      <c r="O79" s="56"/>
      <c r="P79" s="56"/>
      <c r="Q79" s="56"/>
      <c r="R79" s="56"/>
      <c r="S79" s="56"/>
      <c r="T79" s="56"/>
      <c r="U79" s="56"/>
      <c r="V79" s="56"/>
      <c r="W79" s="56"/>
      <c r="X79" s="56"/>
      <c r="Y79" s="56"/>
      <c r="Z79" s="56"/>
      <c r="AA79" s="56"/>
      <c r="AB79" s="56"/>
      <c r="AC79" s="56"/>
      <c r="AD79" s="56"/>
      <c r="AE79" s="56"/>
      <c r="AF79" s="56"/>
      <c r="AG79" s="56"/>
      <c r="AH79" s="56"/>
      <c r="AI79" s="56"/>
      <c r="AJ79" s="56"/>
    </row>
  </sheetData>
  <mergeCells count="29">
    <mergeCell ref="A1:J1"/>
    <mergeCell ref="A2:J2"/>
    <mergeCell ref="A3:D3"/>
    <mergeCell ref="E3:J3"/>
    <mergeCell ref="A4:B5"/>
    <mergeCell ref="C4:F4"/>
    <mergeCell ref="G4:J4"/>
    <mergeCell ref="A46:A51"/>
    <mergeCell ref="A6:B6"/>
    <mergeCell ref="A7:A12"/>
    <mergeCell ref="A13:B13"/>
    <mergeCell ref="A14:A21"/>
    <mergeCell ref="A22:B22"/>
    <mergeCell ref="A23:A29"/>
    <mergeCell ref="A30:B30"/>
    <mergeCell ref="A31:A36"/>
    <mergeCell ref="A37:B37"/>
    <mergeCell ref="A38:A44"/>
    <mergeCell ref="A45:B45"/>
    <mergeCell ref="A75:B76"/>
    <mergeCell ref="C75:F75"/>
    <mergeCell ref="G75:J75"/>
    <mergeCell ref="A79:J79"/>
    <mergeCell ref="A52:B52"/>
    <mergeCell ref="A53:A58"/>
    <mergeCell ref="A59:B59"/>
    <mergeCell ref="A60:A65"/>
    <mergeCell ref="A67:A72"/>
    <mergeCell ref="A74:J74"/>
  </mergeCells>
  <pageMargins left="0.36" right="0.17" top="0.18" bottom="0.25" header="0.18" footer="0.23"/>
  <pageSetup paperSize="9" orientation="portrait" r:id="rId1"/>
  <rowBreaks count="1" manualBreakCount="1">
    <brk id="4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Y36"/>
  <sheetViews>
    <sheetView zoomScaleNormal="100" workbookViewId="0">
      <selection activeCell="B9" sqref="B9"/>
    </sheetView>
  </sheetViews>
  <sheetFormatPr defaultColWidth="9.140625" defaultRowHeight="12"/>
  <cols>
    <col min="1" max="1" width="4" style="81" customWidth="1"/>
    <col min="2" max="2" width="13.85546875" style="81" customWidth="1"/>
    <col min="3" max="3" width="25.140625" style="81" bestFit="1" customWidth="1"/>
    <col min="4" max="4" width="11" style="81" customWidth="1"/>
    <col min="5" max="5" width="14" style="81" customWidth="1"/>
    <col min="6" max="6" width="11.7109375" style="81" customWidth="1"/>
    <col min="7" max="8" width="12.42578125" style="81" customWidth="1"/>
    <col min="9" max="9" width="6.85546875" style="81" customWidth="1"/>
    <col min="10" max="10" width="12" style="81" customWidth="1"/>
    <col min="11" max="11" width="7.5703125" style="81" customWidth="1"/>
    <col min="12" max="12" width="10.28515625" style="81" customWidth="1"/>
    <col min="13" max="13" width="9.7109375" style="81" customWidth="1"/>
    <col min="14" max="14" width="11.7109375" style="81" customWidth="1"/>
    <col min="15" max="15" width="16.28515625" style="81" customWidth="1"/>
    <col min="16" max="16" width="15" style="81" customWidth="1"/>
    <col min="17" max="17" width="14.7109375" style="81" customWidth="1"/>
    <col min="18" max="19" width="14.42578125" style="81" customWidth="1"/>
    <col min="20" max="20" width="6.28515625" style="81" customWidth="1"/>
    <col min="21" max="21" width="6.5703125" style="81" customWidth="1"/>
    <col min="22" max="22" width="6.7109375" style="81" customWidth="1"/>
    <col min="23" max="23" width="6" style="81" customWidth="1"/>
    <col min="24" max="24" width="14.140625" style="81" customWidth="1"/>
    <col min="25" max="25" width="9.140625" style="81" customWidth="1"/>
    <col min="26" max="16384" width="9.140625" style="81"/>
  </cols>
  <sheetData>
    <row r="1" spans="1:25" s="74" customFormat="1" ht="15">
      <c r="A1" s="376" t="s">
        <v>193</v>
      </c>
      <c r="B1" s="377"/>
      <c r="C1" s="377"/>
      <c r="D1" s="377"/>
      <c r="E1" s="377"/>
      <c r="F1" s="377"/>
      <c r="G1" s="377"/>
      <c r="H1" s="377"/>
      <c r="I1" s="377"/>
      <c r="J1" s="377"/>
      <c r="K1" s="377"/>
      <c r="L1" s="377"/>
      <c r="M1" s="377"/>
      <c r="N1" s="377"/>
      <c r="O1" s="377"/>
      <c r="P1" s="377"/>
      <c r="Q1" s="377"/>
      <c r="R1" s="377"/>
      <c r="S1" s="377"/>
      <c r="T1" s="377"/>
      <c r="U1" s="377"/>
      <c r="V1" s="377"/>
      <c r="W1" s="377"/>
      <c r="X1" s="377"/>
      <c r="Y1" s="378"/>
    </row>
    <row r="2" spans="1:25" s="74" customFormat="1" ht="15">
      <c r="A2" s="379" t="s">
        <v>12</v>
      </c>
      <c r="B2" s="379"/>
      <c r="C2" s="379"/>
      <c r="D2" s="379"/>
      <c r="E2" s="379"/>
      <c r="F2" s="379"/>
      <c r="G2" s="379"/>
      <c r="H2" s="379"/>
      <c r="I2" s="379"/>
      <c r="J2" s="379"/>
      <c r="K2" s="379"/>
      <c r="L2" s="379"/>
      <c r="M2" s="379"/>
      <c r="N2" s="379"/>
      <c r="O2" s="379"/>
      <c r="P2" s="379"/>
      <c r="Q2" s="379"/>
      <c r="R2" s="379"/>
      <c r="S2" s="379"/>
      <c r="T2" s="379"/>
      <c r="U2" s="379"/>
      <c r="V2" s="379"/>
      <c r="W2" s="379"/>
      <c r="X2" s="379"/>
      <c r="Y2" s="379"/>
    </row>
    <row r="3" spans="1:25" s="74" customFormat="1" ht="18" customHeight="1">
      <c r="A3" s="380" t="s">
        <v>261</v>
      </c>
      <c r="B3" s="380"/>
      <c r="C3" s="380"/>
      <c r="D3" s="380"/>
      <c r="E3" s="380"/>
      <c r="F3" s="380"/>
      <c r="G3" s="380"/>
      <c r="H3" s="380"/>
      <c r="I3" s="380"/>
      <c r="J3" s="380"/>
      <c r="K3" s="380"/>
      <c r="L3" s="380"/>
      <c r="M3" s="380"/>
      <c r="N3" s="381" t="s">
        <v>305</v>
      </c>
      <c r="O3" s="381"/>
      <c r="P3" s="381"/>
      <c r="Q3" s="381"/>
      <c r="R3" s="381"/>
      <c r="S3" s="381"/>
      <c r="T3" s="381"/>
      <c r="U3" s="381"/>
      <c r="V3" s="381"/>
      <c r="W3" s="381"/>
      <c r="X3" s="381"/>
      <c r="Y3" s="381"/>
    </row>
    <row r="4" spans="1:25" s="55" customFormat="1" ht="12.75">
      <c r="A4" s="375" t="s">
        <v>13</v>
      </c>
      <c r="B4" s="375" t="s">
        <v>232</v>
      </c>
      <c r="C4" s="375" t="s">
        <v>229</v>
      </c>
      <c r="D4" s="375" t="s">
        <v>106</v>
      </c>
      <c r="E4" s="382" t="s">
        <v>135</v>
      </c>
      <c r="F4" s="382" t="s">
        <v>108</v>
      </c>
      <c r="G4" s="383" t="s">
        <v>233</v>
      </c>
      <c r="H4" s="383"/>
      <c r="I4" s="384" t="s">
        <v>234</v>
      </c>
      <c r="J4" s="384"/>
      <c r="K4" s="384"/>
      <c r="L4" s="384"/>
      <c r="M4" s="384"/>
      <c r="N4" s="384"/>
      <c r="O4" s="385" t="s">
        <v>236</v>
      </c>
      <c r="P4" s="385"/>
      <c r="Q4" s="385"/>
      <c r="R4" s="385"/>
      <c r="S4" s="385"/>
      <c r="T4" s="386" t="s">
        <v>237</v>
      </c>
      <c r="U4" s="386"/>
      <c r="V4" s="386"/>
      <c r="W4" s="386"/>
      <c r="X4" s="386"/>
      <c r="Y4" s="375" t="s">
        <v>4</v>
      </c>
    </row>
    <row r="5" spans="1:25" s="55" customFormat="1" ht="102">
      <c r="A5" s="375"/>
      <c r="B5" s="375"/>
      <c r="C5" s="375"/>
      <c r="D5" s="375"/>
      <c r="E5" s="382"/>
      <c r="F5" s="382"/>
      <c r="G5" s="373" t="s">
        <v>136</v>
      </c>
      <c r="H5" s="373" t="s">
        <v>137</v>
      </c>
      <c r="I5" s="388" t="s">
        <v>56</v>
      </c>
      <c r="J5" s="388" t="s">
        <v>235</v>
      </c>
      <c r="K5" s="388" t="s">
        <v>14</v>
      </c>
      <c r="L5" s="388" t="s">
        <v>57</v>
      </c>
      <c r="M5" s="388" t="s">
        <v>15</v>
      </c>
      <c r="N5" s="388" t="s">
        <v>58</v>
      </c>
      <c r="O5" s="390" t="s">
        <v>138</v>
      </c>
      <c r="P5" s="390" t="s">
        <v>247</v>
      </c>
      <c r="Q5" s="387" t="s">
        <v>248</v>
      </c>
      <c r="R5" s="387" t="s">
        <v>249</v>
      </c>
      <c r="S5" s="387" t="s">
        <v>250</v>
      </c>
      <c r="T5" s="375" t="s">
        <v>105</v>
      </c>
      <c r="U5" s="393"/>
      <c r="V5" s="375" t="s">
        <v>139</v>
      </c>
      <c r="W5" s="375"/>
      <c r="X5" s="94" t="s">
        <v>140</v>
      </c>
      <c r="Y5" s="375"/>
    </row>
    <row r="6" spans="1:25" s="55" customFormat="1" ht="18" customHeight="1">
      <c r="A6" s="375"/>
      <c r="B6" s="375"/>
      <c r="C6" s="375"/>
      <c r="D6" s="375"/>
      <c r="E6" s="382"/>
      <c r="F6" s="382"/>
      <c r="G6" s="374"/>
      <c r="H6" s="374"/>
      <c r="I6" s="389"/>
      <c r="J6" s="389"/>
      <c r="K6" s="389"/>
      <c r="L6" s="389"/>
      <c r="M6" s="389"/>
      <c r="N6" s="389"/>
      <c r="O6" s="391"/>
      <c r="P6" s="391"/>
      <c r="Q6" s="387"/>
      <c r="R6" s="387"/>
      <c r="S6" s="387"/>
      <c r="T6" s="94" t="s">
        <v>21</v>
      </c>
      <c r="U6" s="63" t="s">
        <v>22</v>
      </c>
      <c r="V6" s="96" t="s">
        <v>21</v>
      </c>
      <c r="W6" s="96" t="s">
        <v>22</v>
      </c>
      <c r="X6" s="94"/>
      <c r="Y6" s="375"/>
    </row>
    <row r="7" spans="1:25" s="74" customFormat="1">
      <c r="A7" s="75"/>
      <c r="B7" s="75" t="s">
        <v>35</v>
      </c>
      <c r="C7" s="75" t="s">
        <v>36</v>
      </c>
      <c r="D7" s="75" t="s">
        <v>37</v>
      </c>
      <c r="E7" s="68" t="s">
        <v>115</v>
      </c>
      <c r="F7" s="68" t="s">
        <v>100</v>
      </c>
      <c r="G7" s="77" t="s">
        <v>101</v>
      </c>
      <c r="H7" s="77" t="s">
        <v>102</v>
      </c>
      <c r="I7" s="77" t="s">
        <v>116</v>
      </c>
      <c r="J7" s="77" t="s">
        <v>117</v>
      </c>
      <c r="K7" s="77" t="s">
        <v>103</v>
      </c>
      <c r="L7" s="77" t="s">
        <v>118</v>
      </c>
      <c r="M7" s="77" t="s">
        <v>104</v>
      </c>
      <c r="N7" s="77" t="s">
        <v>119</v>
      </c>
      <c r="O7" s="75" t="s">
        <v>120</v>
      </c>
      <c r="P7" s="75" t="s">
        <v>121</v>
      </c>
      <c r="Q7" s="75" t="s">
        <v>141</v>
      </c>
      <c r="R7" s="75" t="s">
        <v>142</v>
      </c>
      <c r="S7" s="75" t="s">
        <v>122</v>
      </c>
      <c r="T7" s="75" t="s">
        <v>123</v>
      </c>
      <c r="U7" s="48" t="s">
        <v>124</v>
      </c>
      <c r="V7" s="76" t="s">
        <v>125</v>
      </c>
      <c r="W7" s="76" t="s">
        <v>126</v>
      </c>
      <c r="X7" s="75" t="s">
        <v>127</v>
      </c>
      <c r="Y7" s="75" t="s">
        <v>128</v>
      </c>
    </row>
    <row r="8" spans="1:25" s="55" customFormat="1" ht="12.75">
      <c r="A8" s="375" t="s">
        <v>107</v>
      </c>
      <c r="B8" s="375"/>
      <c r="C8" s="375"/>
      <c r="D8" s="375"/>
      <c r="E8" s="375"/>
      <c r="F8" s="375"/>
      <c r="G8" s="94"/>
      <c r="H8" s="94"/>
      <c r="I8" s="94"/>
      <c r="J8" s="94"/>
      <c r="K8" s="94"/>
      <c r="L8" s="94">
        <v>340</v>
      </c>
      <c r="M8" s="94"/>
      <c r="N8" s="94">
        <v>20</v>
      </c>
      <c r="O8" s="96"/>
      <c r="P8" s="96">
        <v>175</v>
      </c>
      <c r="Q8" s="96"/>
      <c r="R8" s="64"/>
      <c r="S8" s="97">
        <v>35</v>
      </c>
      <c r="T8" s="396">
        <v>175</v>
      </c>
      <c r="U8" s="396"/>
      <c r="V8" s="65"/>
      <c r="W8" s="65"/>
      <c r="X8" s="96">
        <v>5</v>
      </c>
      <c r="Y8" s="66"/>
    </row>
    <row r="9" spans="1:25" s="74" customFormat="1">
      <c r="A9" s="93">
        <v>1</v>
      </c>
      <c r="B9" s="67" t="s">
        <v>256</v>
      </c>
      <c r="C9" s="115" t="s">
        <v>258</v>
      </c>
      <c r="D9" s="67" t="s">
        <v>256</v>
      </c>
      <c r="E9" s="194">
        <v>48579</v>
      </c>
      <c r="F9" s="53" t="s">
        <v>260</v>
      </c>
      <c r="G9" s="184">
        <v>2227</v>
      </c>
      <c r="H9" s="49" t="s">
        <v>262</v>
      </c>
      <c r="I9" s="75" t="s">
        <v>262</v>
      </c>
      <c r="J9" s="75" t="s">
        <v>262</v>
      </c>
      <c r="K9" s="75" t="s">
        <v>262</v>
      </c>
      <c r="L9" s="75" t="s">
        <v>262</v>
      </c>
      <c r="M9" s="75" t="s">
        <v>262</v>
      </c>
      <c r="N9" s="75" t="s">
        <v>262</v>
      </c>
      <c r="O9" s="184">
        <v>1602</v>
      </c>
      <c r="P9" s="184">
        <v>1336</v>
      </c>
      <c r="Q9" s="184">
        <v>1602</v>
      </c>
      <c r="R9" s="184">
        <v>1336</v>
      </c>
      <c r="S9" s="172">
        <v>0</v>
      </c>
      <c r="T9" s="76" t="s">
        <v>262</v>
      </c>
      <c r="U9" s="76" t="s">
        <v>262</v>
      </c>
      <c r="V9" s="76" t="s">
        <v>262</v>
      </c>
      <c r="W9" s="76" t="s">
        <v>262</v>
      </c>
      <c r="X9" s="76" t="s">
        <v>262</v>
      </c>
      <c r="Y9" s="78"/>
    </row>
    <row r="10" spans="1:25" s="74" customFormat="1">
      <c r="A10" s="93">
        <v>2</v>
      </c>
      <c r="B10" s="67" t="s">
        <v>256</v>
      </c>
      <c r="C10" s="115" t="s">
        <v>259</v>
      </c>
      <c r="D10" s="67" t="s">
        <v>256</v>
      </c>
      <c r="E10" s="195">
        <v>46507</v>
      </c>
      <c r="F10" s="53" t="s">
        <v>260</v>
      </c>
      <c r="G10" s="184">
        <v>2139</v>
      </c>
      <c r="H10" s="49" t="s">
        <v>262</v>
      </c>
      <c r="I10" s="75" t="s">
        <v>262</v>
      </c>
      <c r="J10" s="75" t="s">
        <v>262</v>
      </c>
      <c r="K10" s="75" t="s">
        <v>262</v>
      </c>
      <c r="L10" s="75" t="s">
        <v>262</v>
      </c>
      <c r="M10" s="75" t="s">
        <v>262</v>
      </c>
      <c r="N10" s="75" t="s">
        <v>262</v>
      </c>
      <c r="O10" s="184">
        <v>1542</v>
      </c>
      <c r="P10" s="184">
        <v>1284</v>
      </c>
      <c r="Q10" s="184">
        <v>1542</v>
      </c>
      <c r="R10" s="184">
        <v>1284</v>
      </c>
      <c r="S10" s="172">
        <v>0</v>
      </c>
      <c r="T10" s="76" t="s">
        <v>262</v>
      </c>
      <c r="U10" s="76" t="s">
        <v>262</v>
      </c>
      <c r="V10" s="76" t="s">
        <v>262</v>
      </c>
      <c r="W10" s="76" t="s">
        <v>262</v>
      </c>
      <c r="X10" s="76" t="s">
        <v>262</v>
      </c>
      <c r="Y10" s="78"/>
    </row>
    <row r="11" spans="1:25" s="74" customFormat="1">
      <c r="A11" s="93"/>
      <c r="B11" s="67"/>
      <c r="C11" s="60"/>
      <c r="D11" s="60"/>
      <c r="E11" s="60"/>
      <c r="F11" s="60"/>
      <c r="G11" s="48"/>
      <c r="H11" s="48"/>
      <c r="I11" s="75"/>
      <c r="J11" s="75"/>
      <c r="K11" s="75"/>
      <c r="L11" s="75"/>
      <c r="M11" s="75"/>
      <c r="N11" s="75"/>
      <c r="O11" s="75"/>
      <c r="P11" s="75"/>
      <c r="Q11" s="75"/>
      <c r="R11" s="76"/>
      <c r="S11" s="76"/>
      <c r="T11" s="76"/>
      <c r="U11" s="76"/>
      <c r="V11" s="76"/>
      <c r="W11" s="76"/>
      <c r="X11" s="76"/>
      <c r="Y11" s="79"/>
    </row>
    <row r="12" spans="1:25" s="74" customFormat="1">
      <c r="A12" s="93"/>
      <c r="B12" s="67"/>
      <c r="C12" s="80"/>
      <c r="D12" s="80"/>
      <c r="E12" s="80"/>
      <c r="F12" s="80"/>
      <c r="G12" s="48"/>
      <c r="H12" s="48"/>
      <c r="I12" s="48"/>
      <c r="J12" s="48"/>
      <c r="K12" s="75"/>
      <c r="L12" s="75"/>
      <c r="M12" s="75"/>
      <c r="N12" s="75"/>
      <c r="O12" s="75"/>
      <c r="P12" s="75"/>
      <c r="Q12" s="75"/>
      <c r="R12" s="76"/>
      <c r="S12" s="76"/>
      <c r="T12" s="76"/>
      <c r="U12" s="76"/>
      <c r="V12" s="76"/>
      <c r="W12" s="76"/>
      <c r="X12" s="76"/>
      <c r="Y12" s="79"/>
    </row>
    <row r="14" spans="1:25" ht="12.75">
      <c r="B14" s="139" t="s">
        <v>263</v>
      </c>
      <c r="P14" s="73"/>
      <c r="R14" s="170"/>
    </row>
    <row r="15" spans="1:25" ht="12.75">
      <c r="B15" s="139"/>
      <c r="P15" s="73"/>
      <c r="R15" s="170"/>
    </row>
    <row r="16" spans="1:25">
      <c r="P16" s="73"/>
    </row>
    <row r="17" spans="16:25">
      <c r="P17" s="73"/>
    </row>
    <row r="18" spans="16:25">
      <c r="T18" s="268"/>
    </row>
    <row r="24" spans="16:25">
      <c r="V24" s="394"/>
      <c r="W24" s="394"/>
      <c r="X24" s="394"/>
      <c r="Y24" s="394"/>
    </row>
    <row r="25" spans="16:25">
      <c r="V25" s="394"/>
      <c r="W25" s="394"/>
      <c r="X25" s="394"/>
      <c r="Y25" s="394"/>
    </row>
    <row r="26" spans="16:25">
      <c r="V26" s="395"/>
      <c r="W26" s="395"/>
      <c r="X26" s="395"/>
      <c r="Y26" s="395"/>
    </row>
    <row r="27" spans="16:25">
      <c r="V27" s="392"/>
      <c r="W27" s="95"/>
      <c r="X27" s="392"/>
      <c r="Y27" s="95"/>
    </row>
    <row r="28" spans="16:25">
      <c r="V28" s="392"/>
      <c r="W28" s="95"/>
      <c r="X28" s="392"/>
      <c r="Y28" s="95"/>
    </row>
    <row r="29" spans="16:25">
      <c r="V29" s="392"/>
      <c r="W29" s="392"/>
      <c r="X29" s="392"/>
      <c r="Y29" s="95"/>
    </row>
    <row r="30" spans="16:25">
      <c r="V30" s="95"/>
      <c r="W30" s="95"/>
      <c r="X30" s="82"/>
      <c r="Y30" s="69"/>
    </row>
    <row r="31" spans="16:25">
      <c r="V31" s="95"/>
      <c r="W31" s="95"/>
      <c r="X31" s="83"/>
      <c r="Y31" s="69"/>
    </row>
    <row r="32" spans="16:25">
      <c r="V32" s="95"/>
      <c r="W32" s="95"/>
      <c r="X32" s="84"/>
      <c r="Y32" s="70"/>
    </row>
    <row r="33" spans="22:25">
      <c r="V33" s="95"/>
      <c r="W33" s="95"/>
      <c r="X33" s="85"/>
      <c r="Y33" s="71"/>
    </row>
    <row r="34" spans="22:25">
      <c r="V34" s="95"/>
      <c r="W34" s="95"/>
      <c r="X34" s="86"/>
      <c r="Y34" s="72"/>
    </row>
    <row r="35" spans="22:25">
      <c r="V35" s="95"/>
      <c r="W35" s="95"/>
      <c r="X35" s="87"/>
      <c r="Y35" s="73"/>
    </row>
    <row r="36" spans="22:25">
      <c r="V36" s="95"/>
      <c r="W36" s="95"/>
      <c r="X36" s="62"/>
      <c r="Y36" s="73"/>
    </row>
  </sheetData>
  <mergeCells count="38">
    <mergeCell ref="V29:X29"/>
    <mergeCell ref="R5:R6"/>
    <mergeCell ref="S5:S6"/>
    <mergeCell ref="T5:U5"/>
    <mergeCell ref="V5:W5"/>
    <mergeCell ref="V24:Y24"/>
    <mergeCell ref="V25:Y25"/>
    <mergeCell ref="V26:Y26"/>
    <mergeCell ref="V27:V28"/>
    <mergeCell ref="X27:X28"/>
    <mergeCell ref="T8:U8"/>
    <mergeCell ref="Y4:Y6"/>
    <mergeCell ref="Q5:Q6"/>
    <mergeCell ref="H5:H6"/>
    <mergeCell ref="I5:I6"/>
    <mergeCell ref="J5:J6"/>
    <mergeCell ref="K5:K6"/>
    <mergeCell ref="L5:L6"/>
    <mergeCell ref="M5:M6"/>
    <mergeCell ref="N5:N6"/>
    <mergeCell ref="O5:O6"/>
    <mergeCell ref="P5:P6"/>
    <mergeCell ref="G5:G6"/>
    <mergeCell ref="A8:F8"/>
    <mergeCell ref="A1:Y1"/>
    <mergeCell ref="A2:Y2"/>
    <mergeCell ref="A3:M3"/>
    <mergeCell ref="N3:Y3"/>
    <mergeCell ref="A4:A6"/>
    <mergeCell ref="B4:B6"/>
    <mergeCell ref="C4:C6"/>
    <mergeCell ref="D4:D6"/>
    <mergeCell ref="E4:E6"/>
    <mergeCell ref="F4:F6"/>
    <mergeCell ref="G4:H4"/>
    <mergeCell ref="I4:N4"/>
    <mergeCell ref="O4:S4"/>
    <mergeCell ref="T4:X4"/>
  </mergeCells>
  <pageMargins left="0.25" right="0.2" top="0.75" bottom="0.75" header="0.3" footer="0.3"/>
  <pageSetup paperSize="9" scale="88" orientation="landscape" r:id="rId1"/>
  <colBreaks count="1" manualBreakCount="1">
    <brk id="14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J9"/>
  <sheetViews>
    <sheetView workbookViewId="0">
      <selection activeCell="A12" sqref="A12"/>
    </sheetView>
  </sheetViews>
  <sheetFormatPr defaultColWidth="9.140625" defaultRowHeight="15"/>
  <cols>
    <col min="4" max="4" width="21.7109375" customWidth="1"/>
    <col min="5" max="5" width="17.28515625" customWidth="1"/>
    <col min="8" max="8" width="14.7109375" customWidth="1"/>
    <col min="9" max="9" width="14" customWidth="1"/>
    <col min="10" max="10" width="13.140625" customWidth="1"/>
  </cols>
  <sheetData>
    <row r="1" spans="1:10">
      <c r="A1" s="397" t="s">
        <v>243</v>
      </c>
      <c r="B1" s="398"/>
      <c r="C1" s="398"/>
      <c r="D1" s="398"/>
      <c r="E1" s="398"/>
      <c r="F1" s="398"/>
      <c r="G1" s="398"/>
      <c r="H1" s="398"/>
      <c r="I1" s="398"/>
      <c r="J1" s="399"/>
    </row>
    <row r="2" spans="1:10">
      <c r="A2" s="400" t="s">
        <v>47</v>
      </c>
      <c r="B2" s="400"/>
      <c r="C2" s="400"/>
      <c r="D2" s="400"/>
      <c r="E2" s="400"/>
      <c r="F2" s="401" t="s">
        <v>71</v>
      </c>
      <c r="G2" s="401"/>
      <c r="H2" s="401"/>
      <c r="I2" s="401"/>
      <c r="J2" s="401"/>
    </row>
    <row r="3" spans="1:10">
      <c r="A3" s="402" t="s">
        <v>242</v>
      </c>
      <c r="B3" s="402"/>
      <c r="C3" s="402"/>
      <c r="D3" s="402"/>
      <c r="E3" s="402"/>
      <c r="F3" s="402"/>
      <c r="G3" s="402"/>
      <c r="H3" s="402"/>
      <c r="I3" s="402"/>
      <c r="J3" s="402"/>
    </row>
    <row r="4" spans="1:10" ht="75">
      <c r="A4" s="3" t="s">
        <v>48</v>
      </c>
      <c r="B4" s="3" t="s">
        <v>49</v>
      </c>
      <c r="C4" s="3" t="s">
        <v>27</v>
      </c>
      <c r="D4" s="3" t="s">
        <v>50</v>
      </c>
      <c r="E4" s="3" t="s">
        <v>51</v>
      </c>
      <c r="F4" s="3" t="s">
        <v>29</v>
      </c>
      <c r="G4" s="3" t="s">
        <v>30</v>
      </c>
      <c r="H4" s="3" t="s">
        <v>52</v>
      </c>
      <c r="I4" s="4" t="s">
        <v>53</v>
      </c>
      <c r="J4" s="4" t="s">
        <v>54</v>
      </c>
    </row>
    <row r="5" spans="1:10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>
      <c r="A7" s="1"/>
      <c r="B7" s="1"/>
      <c r="C7" s="1"/>
      <c r="D7" s="1"/>
      <c r="E7" s="1"/>
      <c r="F7" s="1"/>
      <c r="G7" s="1"/>
      <c r="H7" s="1"/>
      <c r="I7" s="1"/>
      <c r="J7" s="1"/>
    </row>
    <row r="9" spans="1:10">
      <c r="A9" t="s">
        <v>239</v>
      </c>
    </row>
  </sheetData>
  <mergeCells count="4">
    <mergeCell ref="A1:J1"/>
    <mergeCell ref="A2:E2"/>
    <mergeCell ref="F2:J2"/>
    <mergeCell ref="A3:J3"/>
  </mergeCells>
  <pageMargins left="0.35" right="0.36" top="0.46" bottom="0.75" header="0.3" footer="0.3"/>
  <pageSetup scale="96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K48"/>
  <sheetViews>
    <sheetView showGridLines="0" workbookViewId="0">
      <selection activeCell="A5" sqref="A5"/>
    </sheetView>
  </sheetViews>
  <sheetFormatPr defaultColWidth="10" defaultRowHeight="15" customHeight="1"/>
  <cols>
    <col min="1" max="1" width="14.85546875" style="149" customWidth="1"/>
    <col min="2" max="2" width="21.42578125" style="149" customWidth="1"/>
    <col min="3" max="3" width="18.85546875" style="149" customWidth="1"/>
    <col min="4" max="4" width="30.85546875" style="149" bestFit="1" customWidth="1"/>
    <col min="5" max="5" width="12.140625" style="149" customWidth="1"/>
    <col min="6" max="6" width="12.85546875" style="149" customWidth="1"/>
    <col min="7" max="7" width="46.28515625" style="149" customWidth="1"/>
    <col min="8" max="8" width="21.7109375" style="149" customWidth="1"/>
    <col min="9" max="9" width="16.85546875" style="149" customWidth="1"/>
    <col min="10" max="10" width="9.140625" style="149" customWidth="1"/>
    <col min="11" max="11" width="14.140625" style="149" customWidth="1"/>
    <col min="12" max="12" width="10" style="149" customWidth="1"/>
    <col min="13" max="16384" width="10" style="149"/>
  </cols>
  <sheetData>
    <row r="1" spans="1:11" ht="15" customHeight="1">
      <c r="A1" s="405" t="s">
        <v>273</v>
      </c>
      <c r="B1" s="406"/>
      <c r="C1" s="406"/>
      <c r="D1" s="406"/>
      <c r="E1" s="406"/>
      <c r="F1" s="406"/>
      <c r="G1" s="406"/>
      <c r="H1" s="406"/>
      <c r="I1" s="407"/>
      <c r="J1" s="151"/>
      <c r="K1" s="151"/>
    </row>
    <row r="2" spans="1:11" ht="15" customHeight="1">
      <c r="A2" s="408" t="s">
        <v>271</v>
      </c>
      <c r="B2" s="409"/>
      <c r="C2" s="409"/>
      <c r="D2" s="409"/>
      <c r="E2" s="409"/>
      <c r="F2" s="409"/>
      <c r="G2" s="409"/>
      <c r="H2" s="409"/>
      <c r="I2" s="409"/>
      <c r="J2" s="151"/>
      <c r="K2" s="151"/>
    </row>
    <row r="3" spans="1:11" ht="15" customHeight="1">
      <c r="A3" s="410" t="s">
        <v>304</v>
      </c>
      <c r="B3" s="411"/>
      <c r="C3" s="411"/>
      <c r="D3" s="411"/>
      <c r="E3" s="411"/>
      <c r="F3" s="411"/>
      <c r="G3" s="411"/>
      <c r="H3" s="411"/>
      <c r="I3" s="411"/>
      <c r="J3" s="151"/>
      <c r="K3" s="151"/>
    </row>
    <row r="4" spans="1:11" ht="75" customHeight="1">
      <c r="A4" s="234" t="s">
        <v>23</v>
      </c>
      <c r="B4" s="152" t="s">
        <v>73</v>
      </c>
      <c r="C4" s="234" t="s">
        <v>74</v>
      </c>
      <c r="D4" s="152" t="s">
        <v>24</v>
      </c>
      <c r="E4" s="152" t="s">
        <v>25</v>
      </c>
      <c r="F4" s="152" t="s">
        <v>16</v>
      </c>
      <c r="G4" s="152" t="s">
        <v>75</v>
      </c>
      <c r="H4" s="152" t="s">
        <v>76</v>
      </c>
      <c r="I4" s="152" t="s">
        <v>148</v>
      </c>
      <c r="J4" s="151"/>
      <c r="K4" s="151"/>
    </row>
    <row r="5" spans="1:11" ht="15" customHeight="1">
      <c r="A5" s="153">
        <v>1</v>
      </c>
      <c r="B5" s="153">
        <v>2</v>
      </c>
      <c r="C5" s="153">
        <v>3</v>
      </c>
      <c r="D5" s="154" t="s">
        <v>26</v>
      </c>
      <c r="E5" s="153">
        <v>5</v>
      </c>
      <c r="F5" s="153">
        <v>6</v>
      </c>
      <c r="G5" s="153">
        <v>7</v>
      </c>
      <c r="H5" s="153">
        <v>8</v>
      </c>
      <c r="I5" s="153">
        <v>9</v>
      </c>
      <c r="J5" s="151"/>
      <c r="K5" s="151"/>
    </row>
    <row r="6" spans="1:11" ht="15" customHeight="1">
      <c r="A6" s="155" t="s">
        <v>292</v>
      </c>
      <c r="B6" s="156">
        <v>2</v>
      </c>
      <c r="C6" s="156">
        <v>56</v>
      </c>
      <c r="D6" s="156">
        <f t="shared" ref="D6:D13" si="0">B6+C6</f>
        <v>58</v>
      </c>
      <c r="E6" s="156">
        <v>9</v>
      </c>
      <c r="F6" s="156">
        <v>5</v>
      </c>
      <c r="G6" s="156">
        <v>44</v>
      </c>
      <c r="H6" s="151">
        <v>0</v>
      </c>
      <c r="I6" s="151">
        <v>0</v>
      </c>
      <c r="J6" s="151"/>
      <c r="K6" s="151"/>
    </row>
    <row r="7" spans="1:11" ht="15" customHeight="1">
      <c r="A7" s="155" t="s">
        <v>293</v>
      </c>
      <c r="B7" s="151">
        <v>7</v>
      </c>
      <c r="C7" s="151">
        <v>50</v>
      </c>
      <c r="D7" s="156">
        <f t="shared" si="0"/>
        <v>57</v>
      </c>
      <c r="E7" s="151">
        <v>12</v>
      </c>
      <c r="F7" s="151">
        <v>6</v>
      </c>
      <c r="G7" s="151">
        <v>39</v>
      </c>
      <c r="H7" s="151">
        <v>0</v>
      </c>
      <c r="I7" s="151">
        <v>0</v>
      </c>
      <c r="J7" s="151"/>
      <c r="K7" s="151"/>
    </row>
    <row r="8" spans="1:11" ht="15" customHeight="1">
      <c r="A8" s="155" t="s">
        <v>294</v>
      </c>
      <c r="B8" s="151">
        <v>2</v>
      </c>
      <c r="C8" s="151">
        <v>44</v>
      </c>
      <c r="D8" s="156">
        <f t="shared" si="0"/>
        <v>46</v>
      </c>
      <c r="E8" s="151">
        <v>18</v>
      </c>
      <c r="F8" s="151">
        <v>4</v>
      </c>
      <c r="G8" s="151">
        <v>24</v>
      </c>
      <c r="H8" s="151">
        <v>0</v>
      </c>
      <c r="I8" s="151">
        <v>0</v>
      </c>
      <c r="J8" s="151"/>
      <c r="K8" s="151"/>
    </row>
    <row r="9" spans="1:11" ht="15" customHeight="1">
      <c r="A9" s="155" t="s">
        <v>295</v>
      </c>
      <c r="B9" s="151"/>
      <c r="C9" s="151"/>
      <c r="D9" s="156">
        <f t="shared" si="0"/>
        <v>0</v>
      </c>
      <c r="E9" s="174"/>
      <c r="F9" s="174"/>
      <c r="G9" s="174"/>
      <c r="H9" s="151"/>
      <c r="I9" s="151"/>
      <c r="J9" s="151"/>
      <c r="K9" s="151"/>
    </row>
    <row r="10" spans="1:11" ht="15" customHeight="1">
      <c r="A10" s="155" t="s">
        <v>296</v>
      </c>
      <c r="B10" s="151"/>
      <c r="C10" s="151"/>
      <c r="D10" s="151">
        <f t="shared" si="0"/>
        <v>0</v>
      </c>
      <c r="E10" s="151"/>
      <c r="F10" s="151"/>
      <c r="G10" s="151"/>
      <c r="H10" s="151"/>
      <c r="I10" s="151"/>
      <c r="J10" s="151"/>
      <c r="K10" s="151"/>
    </row>
    <row r="11" spans="1:11" ht="15" customHeight="1">
      <c r="A11" s="207" t="s">
        <v>297</v>
      </c>
      <c r="B11" s="151"/>
      <c r="C11" s="151"/>
      <c r="D11" s="151">
        <f t="shared" si="0"/>
        <v>0</v>
      </c>
      <c r="E11" s="151"/>
      <c r="F11" s="151"/>
      <c r="G11" s="151"/>
      <c r="H11" s="151"/>
      <c r="I11" s="151"/>
      <c r="J11" s="151"/>
      <c r="K11" s="151"/>
    </row>
    <row r="12" spans="1:11" ht="15" customHeight="1">
      <c r="A12" s="155" t="s">
        <v>298</v>
      </c>
      <c r="B12" s="151"/>
      <c r="C12" s="151"/>
      <c r="D12" s="151">
        <f t="shared" si="0"/>
        <v>0</v>
      </c>
      <c r="E12" s="151"/>
      <c r="F12" s="151"/>
      <c r="G12" s="151"/>
      <c r="H12" s="151"/>
      <c r="I12" s="151"/>
      <c r="J12" s="151"/>
      <c r="K12" s="151"/>
    </row>
    <row r="13" spans="1:11" ht="15" customHeight="1">
      <c r="A13" s="155" t="s">
        <v>299</v>
      </c>
      <c r="B13" s="151"/>
      <c r="C13" s="151"/>
      <c r="D13" s="151">
        <f t="shared" si="0"/>
        <v>0</v>
      </c>
      <c r="E13" s="151"/>
      <c r="F13" s="151"/>
      <c r="G13" s="151"/>
      <c r="H13" s="151"/>
      <c r="I13" s="151"/>
      <c r="J13" s="151"/>
      <c r="K13" s="151"/>
    </row>
    <row r="14" spans="1:11" ht="15" customHeight="1">
      <c r="A14" s="155" t="s">
        <v>300</v>
      </c>
      <c r="B14" s="151"/>
      <c r="C14" s="151"/>
      <c r="D14" s="151">
        <f>B14+C14</f>
        <v>0</v>
      </c>
      <c r="E14" s="151"/>
      <c r="F14" s="151"/>
      <c r="G14" s="151"/>
      <c r="H14" s="151"/>
      <c r="I14" s="151"/>
      <c r="J14" s="151"/>
      <c r="K14" s="151"/>
    </row>
    <row r="15" spans="1:11" ht="15" customHeight="1">
      <c r="A15" s="155" t="s">
        <v>301</v>
      </c>
      <c r="B15" s="151"/>
      <c r="C15" s="151"/>
      <c r="D15" s="151">
        <f>B15+C15</f>
        <v>0</v>
      </c>
      <c r="E15" s="151"/>
      <c r="F15" s="151"/>
      <c r="G15" s="151"/>
      <c r="H15" s="151"/>
      <c r="I15" s="151"/>
      <c r="J15" s="151"/>
      <c r="K15" s="151"/>
    </row>
    <row r="16" spans="1:11" ht="15" customHeight="1">
      <c r="A16" s="155" t="s">
        <v>302</v>
      </c>
      <c r="B16" s="223"/>
      <c r="C16" s="223"/>
      <c r="D16" s="151">
        <f>B16+C16</f>
        <v>0</v>
      </c>
      <c r="E16" s="224"/>
      <c r="F16" s="224"/>
      <c r="G16" s="224"/>
      <c r="H16" s="151"/>
      <c r="I16" s="151"/>
      <c r="J16" s="151"/>
      <c r="K16" s="151"/>
    </row>
    <row r="17" spans="1:11" ht="15" customHeight="1">
      <c r="A17" s="155" t="s">
        <v>303</v>
      </c>
      <c r="B17" s="151"/>
      <c r="C17" s="190"/>
      <c r="D17" s="151">
        <f>B17+C17</f>
        <v>0</v>
      </c>
      <c r="E17" s="190"/>
      <c r="F17" s="190"/>
      <c r="G17" s="190"/>
      <c r="H17" s="151"/>
      <c r="I17" s="151"/>
      <c r="J17" s="151"/>
      <c r="K17" s="151"/>
    </row>
    <row r="18" spans="1:11" ht="15" customHeight="1">
      <c r="A18" s="158"/>
      <c r="B18" s="156"/>
      <c r="C18" s="156"/>
      <c r="D18" s="156"/>
      <c r="E18" s="156"/>
      <c r="F18" s="156"/>
      <c r="G18" s="156"/>
      <c r="H18" s="151"/>
      <c r="I18" s="151"/>
      <c r="J18" s="151"/>
      <c r="K18" s="151"/>
    </row>
    <row r="19" spans="1:11" ht="15" customHeight="1">
      <c r="A19" s="159" t="s">
        <v>3</v>
      </c>
      <c r="B19" s="160">
        <f>SUM(B6:B17)</f>
        <v>11</v>
      </c>
      <c r="C19" s="160">
        <f>SUM(C6:C17)</f>
        <v>150</v>
      </c>
      <c r="D19" s="160">
        <f t="shared" ref="D19:G19" si="1">SUM(D6:D18)</f>
        <v>161</v>
      </c>
      <c r="E19" s="160">
        <f t="shared" si="1"/>
        <v>39</v>
      </c>
      <c r="F19" s="160">
        <f t="shared" si="1"/>
        <v>15</v>
      </c>
      <c r="G19" s="160">
        <f t="shared" si="1"/>
        <v>107</v>
      </c>
      <c r="H19" s="160">
        <f>SUM(H6:H18)</f>
        <v>0</v>
      </c>
      <c r="I19" s="160">
        <f>SUM(I6:I18)</f>
        <v>0</v>
      </c>
      <c r="J19" s="151"/>
      <c r="K19" s="151"/>
    </row>
    <row r="20" spans="1:11" ht="15" customHeight="1">
      <c r="A20" s="151"/>
      <c r="B20" s="151"/>
      <c r="C20" s="151"/>
      <c r="D20" s="151"/>
      <c r="E20" s="151"/>
      <c r="F20" s="151"/>
      <c r="G20" s="151"/>
      <c r="H20" s="151"/>
      <c r="I20" s="151"/>
      <c r="J20" s="151"/>
      <c r="K20" s="151"/>
    </row>
    <row r="21" spans="1:11" ht="15" customHeight="1">
      <c r="A21" s="405" t="s">
        <v>272</v>
      </c>
      <c r="B21" s="412"/>
      <c r="C21" s="412"/>
      <c r="D21" s="412"/>
      <c r="E21" s="412"/>
      <c r="F21" s="412"/>
      <c r="G21" s="412"/>
      <c r="H21" s="412"/>
      <c r="I21" s="413"/>
      <c r="J21" s="151"/>
      <c r="K21" s="151"/>
    </row>
    <row r="22" spans="1:11" ht="15" customHeight="1">
      <c r="A22" s="410" t="s">
        <v>305</v>
      </c>
      <c r="B22" s="411"/>
      <c r="C22" s="411"/>
      <c r="D22" s="411"/>
      <c r="E22" s="411"/>
      <c r="F22" s="411"/>
      <c r="G22" s="411"/>
      <c r="H22" s="411"/>
      <c r="I22" s="411"/>
      <c r="J22" s="151"/>
      <c r="K22" s="151"/>
    </row>
    <row r="23" spans="1:11" ht="46.5" customHeight="1">
      <c r="A23" s="161" t="s">
        <v>13</v>
      </c>
      <c r="B23" s="162" t="s">
        <v>77</v>
      </c>
      <c r="C23" s="162" t="s">
        <v>78</v>
      </c>
      <c r="D23" s="151"/>
      <c r="E23" s="151"/>
      <c r="F23" s="151"/>
      <c r="G23" s="151"/>
      <c r="H23" s="151"/>
      <c r="I23" s="151"/>
      <c r="J23" s="151"/>
      <c r="K23" s="151"/>
    </row>
    <row r="24" spans="1:11" ht="29.85" customHeight="1">
      <c r="A24" s="175">
        <v>1</v>
      </c>
      <c r="B24" s="240" t="s">
        <v>283</v>
      </c>
      <c r="C24" s="231">
        <v>18</v>
      </c>
      <c r="D24" s="151"/>
      <c r="E24" s="151"/>
      <c r="F24" s="151"/>
      <c r="G24" s="151"/>
      <c r="H24" s="151"/>
      <c r="I24" s="151"/>
      <c r="J24" s="151"/>
      <c r="K24" s="151"/>
    </row>
    <row r="25" spans="1:11" ht="29.85" customHeight="1">
      <c r="A25" s="215">
        <v>2</v>
      </c>
      <c r="B25" s="232" t="s">
        <v>281</v>
      </c>
      <c r="C25" s="233">
        <v>20</v>
      </c>
      <c r="D25" s="173"/>
      <c r="E25" s="173"/>
      <c r="F25" s="151"/>
      <c r="G25" s="151"/>
      <c r="H25" s="151"/>
      <c r="I25" s="151"/>
      <c r="J25" s="151"/>
      <c r="K25" s="151"/>
    </row>
    <row r="26" spans="1:11" ht="29.85" customHeight="1">
      <c r="A26" s="175">
        <v>3</v>
      </c>
      <c r="B26" s="269" t="s">
        <v>287</v>
      </c>
      <c r="C26" s="233">
        <v>2</v>
      </c>
      <c r="D26" s="173"/>
      <c r="E26" s="173"/>
      <c r="F26" s="151"/>
      <c r="G26" s="151"/>
      <c r="H26" s="151"/>
      <c r="I26" s="151"/>
      <c r="J26" s="151"/>
      <c r="K26" s="151"/>
    </row>
    <row r="27" spans="1:11" ht="29.85" customHeight="1">
      <c r="A27" s="215">
        <v>4</v>
      </c>
      <c r="B27" s="247" t="s">
        <v>290</v>
      </c>
      <c r="C27" s="248">
        <v>4</v>
      </c>
      <c r="D27" s="173"/>
      <c r="E27" s="173"/>
      <c r="F27" s="151"/>
      <c r="G27" s="151"/>
      <c r="H27" s="151"/>
      <c r="I27" s="151"/>
      <c r="J27" s="151"/>
      <c r="K27" s="151"/>
    </row>
    <row r="28" spans="1:11" ht="29.85" customHeight="1">
      <c r="A28" s="175"/>
      <c r="B28" s="283"/>
      <c r="C28" s="173"/>
      <c r="D28" s="173"/>
      <c r="E28" s="173"/>
      <c r="F28" s="151"/>
      <c r="G28" s="151"/>
      <c r="H28" s="151"/>
      <c r="I28" s="151"/>
      <c r="J28" s="151"/>
      <c r="K28" s="151"/>
    </row>
    <row r="29" spans="1:11" ht="29.85" customHeight="1">
      <c r="A29" s="175"/>
      <c r="B29" s="191"/>
      <c r="C29" s="189"/>
      <c r="D29" s="151"/>
      <c r="E29" s="151"/>
      <c r="F29" s="151"/>
      <c r="G29" s="151"/>
      <c r="H29" s="151"/>
      <c r="I29" s="151"/>
      <c r="J29" s="151"/>
      <c r="K29" s="151"/>
    </row>
    <row r="30" spans="1:11" ht="15" customHeight="1">
      <c r="A30" s="403" t="s">
        <v>79</v>
      </c>
      <c r="B30" s="404"/>
      <c r="C30" s="404"/>
      <c r="D30" s="404"/>
      <c r="E30" s="404"/>
      <c r="F30" s="404"/>
      <c r="G30" s="404"/>
      <c r="H30" s="404"/>
      <c r="I30" s="404"/>
      <c r="J30" s="151"/>
      <c r="K30" s="151"/>
    </row>
    <row r="31" spans="1:11" ht="75" customHeight="1">
      <c r="A31" s="161" t="s">
        <v>13</v>
      </c>
      <c r="B31" s="162" t="s">
        <v>80</v>
      </c>
      <c r="C31" s="162" t="s">
        <v>78</v>
      </c>
      <c r="D31" s="152" t="s">
        <v>149</v>
      </c>
      <c r="E31" s="151"/>
      <c r="F31" s="151"/>
      <c r="G31" s="151"/>
      <c r="H31" s="151"/>
      <c r="I31" s="151"/>
      <c r="J31" s="151"/>
      <c r="K31" s="151"/>
    </row>
    <row r="32" spans="1:11" ht="30">
      <c r="A32" s="164">
        <v>1</v>
      </c>
      <c r="B32" s="176" t="s">
        <v>276</v>
      </c>
      <c r="C32" s="163">
        <v>7</v>
      </c>
      <c r="D32" s="151"/>
      <c r="E32" s="151"/>
      <c r="F32" s="151"/>
      <c r="G32" s="151"/>
      <c r="H32" s="151"/>
      <c r="I32" s="151"/>
      <c r="J32" s="151"/>
      <c r="K32" s="151"/>
    </row>
    <row r="33" spans="1:11" ht="15" customHeight="1">
      <c r="A33" s="164"/>
      <c r="B33" s="165"/>
      <c r="C33" s="165"/>
      <c r="D33" s="151"/>
      <c r="E33" s="151"/>
      <c r="F33" s="151"/>
      <c r="G33" s="151"/>
      <c r="H33" s="151"/>
      <c r="I33" s="151"/>
      <c r="J33" s="151"/>
      <c r="K33" s="151"/>
    </row>
    <row r="34" spans="1:11" ht="15" customHeight="1">
      <c r="A34" s="164"/>
      <c r="B34" s="165"/>
      <c r="C34" s="165"/>
      <c r="D34" s="151"/>
      <c r="E34" s="151"/>
      <c r="F34" s="151"/>
      <c r="G34" s="151"/>
      <c r="H34" s="151"/>
      <c r="I34" s="151"/>
      <c r="J34" s="151"/>
      <c r="K34" s="151"/>
    </row>
    <row r="35" spans="1:11" ht="15" customHeight="1">
      <c r="A35" s="164"/>
      <c r="B35" s="165"/>
      <c r="C35" s="165"/>
      <c r="D35" s="151"/>
      <c r="E35" s="151"/>
      <c r="F35" s="151"/>
      <c r="G35" s="151"/>
      <c r="H35" s="151"/>
      <c r="I35" s="151"/>
      <c r="J35" s="151"/>
      <c r="K35" s="151"/>
    </row>
    <row r="36" spans="1:11" ht="15" customHeight="1">
      <c r="A36" s="167" t="s">
        <v>274</v>
      </c>
      <c r="B36" s="168"/>
      <c r="C36" s="168"/>
      <c r="D36" s="168"/>
      <c r="E36" s="168"/>
      <c r="F36" s="168"/>
      <c r="G36" s="168"/>
      <c r="H36" s="168"/>
      <c r="I36" s="168"/>
      <c r="J36" s="168"/>
      <c r="K36" s="169"/>
    </row>
    <row r="37" spans="1:11" ht="15" customHeight="1">
      <c r="A37" s="410" t="s">
        <v>306</v>
      </c>
      <c r="B37" s="411"/>
      <c r="C37" s="411"/>
      <c r="D37" s="411"/>
      <c r="E37" s="411"/>
      <c r="F37" s="411"/>
      <c r="G37" s="411"/>
      <c r="H37" s="411"/>
      <c r="I37" s="411"/>
      <c r="J37" s="411"/>
      <c r="K37" s="411"/>
    </row>
    <row r="38" spans="1:11" ht="15" customHeight="1">
      <c r="A38" s="414" t="s">
        <v>48</v>
      </c>
      <c r="B38" s="419" t="s">
        <v>23</v>
      </c>
      <c r="C38" s="421" t="s">
        <v>13</v>
      </c>
      <c r="D38" s="419" t="s">
        <v>28</v>
      </c>
      <c r="E38" s="421" t="s">
        <v>29</v>
      </c>
      <c r="F38" s="414" t="s">
        <v>30</v>
      </c>
      <c r="G38" s="419" t="s">
        <v>31</v>
      </c>
      <c r="H38" s="419" t="s">
        <v>32</v>
      </c>
      <c r="I38" s="414" t="s">
        <v>81</v>
      </c>
      <c r="J38" s="415"/>
      <c r="K38" s="415"/>
    </row>
    <row r="39" spans="1:11" ht="48.75" customHeight="1">
      <c r="A39" s="418"/>
      <c r="B39" s="420"/>
      <c r="C39" s="418"/>
      <c r="D39" s="420"/>
      <c r="E39" s="418"/>
      <c r="F39" s="418"/>
      <c r="G39" s="420"/>
      <c r="H39" s="420"/>
      <c r="I39" s="196" t="s">
        <v>150</v>
      </c>
      <c r="J39" s="161" t="s">
        <v>82</v>
      </c>
      <c r="K39" s="162" t="s">
        <v>151</v>
      </c>
    </row>
    <row r="40" spans="1:11" s="230" customFormat="1" ht="30">
      <c r="A40" s="225">
        <v>2026</v>
      </c>
      <c r="B40" s="226" t="s">
        <v>307</v>
      </c>
      <c r="C40" s="226">
        <v>1</v>
      </c>
      <c r="D40" s="228" t="s">
        <v>308</v>
      </c>
      <c r="E40" s="226">
        <v>72</v>
      </c>
      <c r="F40" s="226" t="s">
        <v>18</v>
      </c>
      <c r="G40" s="227" t="s">
        <v>309</v>
      </c>
      <c r="H40" s="226">
        <v>7044789435</v>
      </c>
      <c r="I40" s="227"/>
      <c r="J40" s="228"/>
      <c r="K40" s="227"/>
    </row>
    <row r="41" spans="1:11" s="230" customFormat="1" ht="16.5" customHeight="1">
      <c r="A41" s="225"/>
      <c r="B41" s="226"/>
      <c r="C41" s="226"/>
      <c r="D41" s="228"/>
      <c r="E41" s="226"/>
      <c r="F41" s="226"/>
      <c r="G41" s="227"/>
      <c r="H41" s="229"/>
      <c r="I41" s="227"/>
      <c r="J41" s="228"/>
      <c r="K41" s="227"/>
    </row>
    <row r="42" spans="1:11" s="230" customFormat="1" ht="16.5" customHeight="1">
      <c r="A42" s="225"/>
      <c r="B42" s="226"/>
      <c r="C42" s="226"/>
      <c r="D42" s="228"/>
      <c r="E42" s="226"/>
      <c r="F42" s="226"/>
      <c r="G42" s="227"/>
      <c r="H42" s="229"/>
      <c r="I42" s="227"/>
      <c r="J42" s="228"/>
      <c r="K42" s="227"/>
    </row>
    <row r="43" spans="1:11" s="230" customFormat="1" ht="16.5" customHeight="1">
      <c r="A43" s="225"/>
      <c r="B43" s="226"/>
      <c r="C43" s="226"/>
      <c r="D43" s="228"/>
      <c r="E43" s="226"/>
      <c r="F43" s="226"/>
      <c r="G43" s="227"/>
      <c r="H43" s="229"/>
      <c r="I43" s="227"/>
      <c r="J43" s="228"/>
      <c r="K43" s="227"/>
    </row>
    <row r="44" spans="1:11" s="230" customFormat="1">
      <c r="A44" s="225"/>
      <c r="B44" s="226"/>
      <c r="C44" s="226"/>
      <c r="D44" s="228"/>
      <c r="E44" s="226"/>
      <c r="F44" s="226"/>
      <c r="G44" s="227"/>
      <c r="H44" s="229"/>
      <c r="I44" s="227"/>
      <c r="J44" s="228"/>
      <c r="K44" s="227"/>
    </row>
    <row r="45" spans="1:11" s="230" customFormat="1">
      <c r="A45" s="225"/>
      <c r="B45" s="226"/>
      <c r="C45" s="226"/>
      <c r="D45" s="226"/>
      <c r="E45" s="226"/>
      <c r="F45" s="226"/>
      <c r="G45" s="227"/>
      <c r="H45" s="229"/>
      <c r="I45" s="227"/>
      <c r="J45" s="228"/>
      <c r="K45" s="227"/>
    </row>
    <row r="46" spans="1:11" s="230" customFormat="1">
      <c r="A46" s="225"/>
      <c r="B46" s="226"/>
      <c r="C46" s="226"/>
      <c r="D46" s="226"/>
      <c r="E46" s="226"/>
      <c r="F46" s="226"/>
      <c r="G46" s="227"/>
      <c r="H46" s="229"/>
      <c r="I46" s="227"/>
      <c r="J46" s="228"/>
      <c r="K46" s="227"/>
    </row>
    <row r="47" spans="1:11" ht="15" customHeight="1">
      <c r="A47" s="416" t="s">
        <v>83</v>
      </c>
      <c r="B47" s="411"/>
      <c r="C47" s="411"/>
      <c r="D47" s="411"/>
      <c r="E47" s="411"/>
      <c r="F47" s="417"/>
      <c r="G47" s="417"/>
      <c r="H47" s="417"/>
      <c r="I47" s="187"/>
      <c r="J47" s="208"/>
      <c r="K47" s="187"/>
    </row>
    <row r="48" spans="1:11" ht="15" customHeight="1">
      <c r="A48" s="157" t="s">
        <v>84</v>
      </c>
      <c r="B48" s="151"/>
      <c r="C48" s="151"/>
      <c r="D48" s="151"/>
      <c r="E48" s="151"/>
      <c r="F48" s="151"/>
      <c r="G48" s="151"/>
      <c r="H48" s="151"/>
      <c r="I48" s="151"/>
      <c r="J48" s="151"/>
      <c r="K48" s="151"/>
    </row>
  </sheetData>
  <autoFilter ref="I39:I48"/>
  <mergeCells count="17">
    <mergeCell ref="I38:K38"/>
    <mergeCell ref="A47:H47"/>
    <mergeCell ref="A37:K37"/>
    <mergeCell ref="A38:A39"/>
    <mergeCell ref="B38:B39"/>
    <mergeCell ref="C38:C39"/>
    <mergeCell ref="D38:D39"/>
    <mergeCell ref="E38:E39"/>
    <mergeCell ref="F38:F39"/>
    <mergeCell ref="G38:G39"/>
    <mergeCell ref="H38:H39"/>
    <mergeCell ref="A30:I30"/>
    <mergeCell ref="A1:I1"/>
    <mergeCell ref="A2:I2"/>
    <mergeCell ref="A3:I3"/>
    <mergeCell ref="A21:I21"/>
    <mergeCell ref="A22:I22"/>
  </mergeCells>
  <pageMargins left="0.16" right="0.39" top="0.41" bottom="0.34" header="0.3" footer="0.3"/>
  <pageSetup scale="70" orientation="landscape" r:id="rId1"/>
  <headerFooter>
    <oddFooter>&amp;C&amp;"Helvetica Neue,Regular"&amp;12&amp;K000000&amp;P</oddFooter>
  </headerFooter>
  <ignoredErrors>
    <ignoredError sqref="H19:I19" formulaRange="1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K38"/>
  <sheetViews>
    <sheetView workbookViewId="0">
      <selection activeCell="A5" sqref="A5"/>
    </sheetView>
  </sheetViews>
  <sheetFormatPr defaultColWidth="9.140625" defaultRowHeight="15"/>
  <cols>
    <col min="1" max="1" width="13.85546875" customWidth="1"/>
    <col min="2" max="2" width="20.85546875" customWidth="1"/>
    <col min="3" max="3" width="21.85546875" customWidth="1"/>
    <col min="4" max="4" width="22.28515625" customWidth="1"/>
    <col min="5" max="5" width="18.7109375" customWidth="1"/>
    <col min="6" max="6" width="17.140625" customWidth="1"/>
    <col min="7" max="7" width="25.7109375" customWidth="1"/>
    <col min="8" max="8" width="14.28515625" customWidth="1"/>
    <col min="9" max="9" width="11.85546875" customWidth="1"/>
    <col min="11" max="11" width="13.85546875" customWidth="1"/>
  </cols>
  <sheetData>
    <row r="1" spans="1:7">
      <c r="A1" s="423" t="s">
        <v>275</v>
      </c>
      <c r="B1" s="424"/>
      <c r="C1" s="424"/>
      <c r="D1" s="424"/>
      <c r="E1" s="424"/>
      <c r="F1" s="424"/>
      <c r="G1" s="425"/>
    </row>
    <row r="2" spans="1:7" ht="15" customHeight="1">
      <c r="A2" s="433" t="s">
        <v>85</v>
      </c>
      <c r="B2" s="433"/>
      <c r="C2" s="433"/>
      <c r="D2" s="433"/>
      <c r="E2" s="433"/>
      <c r="F2" s="433"/>
      <c r="G2" s="433"/>
    </row>
    <row r="3" spans="1:7" ht="15" customHeight="1">
      <c r="A3" s="402" t="s">
        <v>86</v>
      </c>
      <c r="B3" s="402"/>
      <c r="C3" s="402"/>
      <c r="D3" s="402"/>
      <c r="E3" s="402"/>
      <c r="F3" s="402"/>
      <c r="G3" s="402"/>
    </row>
    <row r="4" spans="1:7" ht="90">
      <c r="A4" s="3" t="s">
        <v>23</v>
      </c>
      <c r="B4" s="4" t="s">
        <v>87</v>
      </c>
      <c r="C4" s="14" t="s">
        <v>88</v>
      </c>
      <c r="D4" s="4" t="s">
        <v>89</v>
      </c>
      <c r="E4" s="4" t="s">
        <v>90</v>
      </c>
      <c r="F4" s="4" t="s">
        <v>91</v>
      </c>
      <c r="G4" s="15" t="s">
        <v>152</v>
      </c>
    </row>
    <row r="5" spans="1:7">
      <c r="A5" s="16">
        <v>1</v>
      </c>
      <c r="B5" s="16">
        <v>2</v>
      </c>
      <c r="C5" s="16">
        <v>3</v>
      </c>
      <c r="D5" s="16" t="s">
        <v>92</v>
      </c>
      <c r="E5" s="16">
        <v>5</v>
      </c>
      <c r="F5" s="16">
        <v>6</v>
      </c>
      <c r="G5" s="16">
        <v>7</v>
      </c>
    </row>
    <row r="6" spans="1:7" ht="15.75">
      <c r="A6" s="1" t="s">
        <v>204</v>
      </c>
      <c r="B6" s="1"/>
      <c r="C6" s="17"/>
      <c r="D6" s="17"/>
      <c r="E6" s="17"/>
      <c r="F6" s="17"/>
      <c r="G6" s="1"/>
    </row>
    <row r="7" spans="1:7" ht="15.75">
      <c r="A7" s="1" t="s">
        <v>212</v>
      </c>
      <c r="B7" s="1"/>
      <c r="C7" s="17"/>
      <c r="D7" s="17"/>
      <c r="E7" s="17"/>
      <c r="F7" s="17"/>
      <c r="G7" s="1"/>
    </row>
    <row r="8" spans="1:7" ht="15.75">
      <c r="A8" s="1" t="s">
        <v>205</v>
      </c>
      <c r="B8" s="1"/>
      <c r="C8" s="17"/>
      <c r="D8" s="17"/>
      <c r="E8" s="17"/>
      <c r="F8" s="17"/>
      <c r="G8" s="1"/>
    </row>
    <row r="9" spans="1:7" ht="15.75">
      <c r="A9" s="1" t="s">
        <v>206</v>
      </c>
      <c r="B9" s="1"/>
      <c r="C9" s="17"/>
      <c r="D9" s="17"/>
      <c r="E9" s="17"/>
      <c r="F9" s="17"/>
      <c r="G9" s="1"/>
    </row>
    <row r="10" spans="1:7" ht="15.75">
      <c r="A10" s="1" t="s">
        <v>207</v>
      </c>
      <c r="B10" s="1"/>
      <c r="C10" s="17"/>
      <c r="D10" s="17"/>
      <c r="E10" s="17"/>
      <c r="F10" s="17"/>
      <c r="G10" s="1"/>
    </row>
    <row r="11" spans="1:7" ht="15.75">
      <c r="A11" s="1" t="s">
        <v>208</v>
      </c>
      <c r="B11" s="1"/>
      <c r="C11" s="17"/>
      <c r="D11" s="17"/>
      <c r="E11" s="17"/>
      <c r="F11" s="17"/>
      <c r="G11" s="1"/>
    </row>
    <row r="12" spans="1:7" ht="15.75">
      <c r="A12" s="1" t="s">
        <v>209</v>
      </c>
      <c r="B12" s="1"/>
      <c r="C12" s="17"/>
      <c r="D12" s="17"/>
      <c r="E12" s="17"/>
      <c r="F12" s="17"/>
      <c r="G12" s="1"/>
    </row>
    <row r="13" spans="1:7" ht="15.75">
      <c r="A13" s="1" t="s">
        <v>210</v>
      </c>
      <c r="B13" s="1"/>
      <c r="C13" s="17"/>
      <c r="D13" s="17"/>
      <c r="E13" s="17"/>
      <c r="F13" s="17"/>
      <c r="G13" s="1"/>
    </row>
    <row r="14" spans="1:7" ht="15.75">
      <c r="A14" s="1" t="s">
        <v>211</v>
      </c>
      <c r="B14" s="1"/>
      <c r="C14" s="17"/>
      <c r="D14" s="17"/>
      <c r="E14" s="17"/>
      <c r="F14" s="17"/>
      <c r="G14" s="1"/>
    </row>
    <row r="15" spans="1:7" ht="15.75">
      <c r="A15" s="1" t="s">
        <v>213</v>
      </c>
      <c r="B15" s="1"/>
      <c r="C15" s="17"/>
      <c r="D15" s="17"/>
      <c r="E15" s="17"/>
      <c r="F15" s="17"/>
      <c r="G15" s="1"/>
    </row>
    <row r="16" spans="1:7" ht="15.75">
      <c r="A16" s="1" t="s">
        <v>214</v>
      </c>
      <c r="B16" s="1"/>
      <c r="C16" s="17"/>
      <c r="D16" s="17"/>
      <c r="E16" s="17"/>
      <c r="F16" s="17"/>
      <c r="G16" s="1"/>
    </row>
    <row r="17" spans="1:11">
      <c r="A17" s="1" t="s">
        <v>215</v>
      </c>
      <c r="B17" s="1"/>
      <c r="C17" s="1"/>
      <c r="D17" s="1"/>
      <c r="E17" s="1"/>
      <c r="F17" s="1"/>
      <c r="G17" s="1"/>
    </row>
    <row r="18" spans="1:11">
      <c r="A18" s="2" t="s">
        <v>3</v>
      </c>
      <c r="B18" s="1"/>
      <c r="C18" s="1"/>
      <c r="D18" s="1"/>
      <c r="E18" s="1"/>
      <c r="F18" s="1"/>
      <c r="G18" s="1"/>
    </row>
    <row r="20" spans="1:11">
      <c r="A20" s="423" t="s">
        <v>191</v>
      </c>
      <c r="B20" s="424"/>
      <c r="C20" s="424"/>
      <c r="D20" s="424"/>
      <c r="E20" s="424"/>
      <c r="F20" s="424"/>
      <c r="G20" s="425"/>
    </row>
    <row r="21" spans="1:11">
      <c r="A21" s="434" t="s">
        <v>93</v>
      </c>
      <c r="B21" s="435"/>
      <c r="C21" s="435"/>
      <c r="D21" s="435"/>
      <c r="E21" s="435"/>
      <c r="F21" s="435"/>
      <c r="G21" s="436"/>
    </row>
    <row r="22" spans="1:11" ht="30">
      <c r="A22" s="18" t="s">
        <v>27</v>
      </c>
      <c r="B22" s="19" t="s">
        <v>94</v>
      </c>
      <c r="C22" s="19" t="s">
        <v>95</v>
      </c>
    </row>
    <row r="23" spans="1:11">
      <c r="A23" s="1"/>
      <c r="B23" s="1"/>
      <c r="C23" s="1"/>
    </row>
    <row r="25" spans="1:11" ht="15" customHeight="1">
      <c r="A25" s="430" t="s">
        <v>96</v>
      </c>
      <c r="B25" s="431"/>
      <c r="C25" s="431"/>
      <c r="D25" s="431"/>
      <c r="E25" s="431"/>
      <c r="F25" s="431"/>
      <c r="G25" s="432"/>
      <c r="H25" s="20"/>
      <c r="I25" s="20"/>
    </row>
    <row r="26" spans="1:11" ht="77.25" customHeight="1">
      <c r="A26" s="3" t="s">
        <v>13</v>
      </c>
      <c r="B26" s="4" t="s">
        <v>80</v>
      </c>
      <c r="C26" s="4" t="s">
        <v>78</v>
      </c>
      <c r="D26" s="15" t="s">
        <v>149</v>
      </c>
    </row>
    <row r="27" spans="1:11" ht="15" customHeight="1">
      <c r="A27" s="3"/>
      <c r="B27" s="4"/>
      <c r="C27" s="4"/>
      <c r="D27" s="1"/>
    </row>
    <row r="28" spans="1:11">
      <c r="A28" s="3"/>
      <c r="B28" s="4"/>
      <c r="C28" s="4"/>
      <c r="D28" s="1"/>
    </row>
    <row r="29" spans="1:11">
      <c r="A29" s="21"/>
      <c r="B29" s="22"/>
      <c r="C29" s="22"/>
      <c r="D29" s="23"/>
    </row>
    <row r="30" spans="1:11">
      <c r="A30" s="423" t="s">
        <v>97</v>
      </c>
      <c r="B30" s="424"/>
      <c r="C30" s="424"/>
      <c r="D30" s="424"/>
      <c r="E30" s="424"/>
      <c r="F30" s="424"/>
      <c r="G30" s="424"/>
      <c r="H30" s="424"/>
      <c r="I30" s="424"/>
      <c r="J30" s="424"/>
      <c r="K30" s="425"/>
    </row>
    <row r="31" spans="1:11">
      <c r="A31" s="402" t="s">
        <v>72</v>
      </c>
      <c r="B31" s="402"/>
      <c r="C31" s="402"/>
      <c r="D31" s="402"/>
      <c r="E31" s="402"/>
      <c r="F31" s="402"/>
      <c r="G31" s="402"/>
      <c r="H31" s="402"/>
      <c r="I31" s="402"/>
      <c r="J31" s="402"/>
      <c r="K31" s="402"/>
    </row>
    <row r="32" spans="1:11">
      <c r="A32" s="426" t="s">
        <v>48</v>
      </c>
      <c r="B32" s="428" t="s">
        <v>23</v>
      </c>
      <c r="C32" s="426" t="s">
        <v>13</v>
      </c>
      <c r="D32" s="428" t="s">
        <v>28</v>
      </c>
      <c r="E32" s="426" t="s">
        <v>29</v>
      </c>
      <c r="F32" s="426" t="s">
        <v>30</v>
      </c>
      <c r="G32" s="428" t="s">
        <v>31</v>
      </c>
      <c r="H32" s="428" t="s">
        <v>32</v>
      </c>
      <c r="I32" s="422" t="s">
        <v>81</v>
      </c>
      <c r="J32" s="422"/>
      <c r="K32" s="422"/>
    </row>
    <row r="33" spans="1:11" ht="75">
      <c r="A33" s="427"/>
      <c r="B33" s="429"/>
      <c r="C33" s="427"/>
      <c r="D33" s="429"/>
      <c r="E33" s="427"/>
      <c r="F33" s="427"/>
      <c r="G33" s="429"/>
      <c r="H33" s="429"/>
      <c r="I33" s="4" t="s">
        <v>150</v>
      </c>
      <c r="J33" s="3" t="s">
        <v>82</v>
      </c>
      <c r="K33" s="4" t="s">
        <v>151</v>
      </c>
    </row>
    <row r="34" spans="1:11">
      <c r="A34" s="25"/>
      <c r="B34" s="24"/>
      <c r="C34" s="25"/>
      <c r="D34" s="24"/>
      <c r="E34" s="25"/>
      <c r="F34" s="25"/>
      <c r="G34" s="24"/>
      <c r="H34" s="24"/>
      <c r="I34" s="4"/>
      <c r="J34" s="3"/>
      <c r="K34" s="4"/>
    </row>
    <row r="35" spans="1:11">
      <c r="A35" s="25"/>
      <c r="B35" s="24"/>
      <c r="C35" s="25"/>
      <c r="D35" s="24"/>
      <c r="E35" s="25"/>
      <c r="F35" s="25"/>
      <c r="G35" s="24"/>
      <c r="H35" s="24"/>
      <c r="I35" s="4"/>
      <c r="J35" s="3"/>
      <c r="K35" s="4"/>
    </row>
    <row r="37" spans="1:11">
      <c r="A37" s="400" t="s">
        <v>83</v>
      </c>
      <c r="B37" s="400"/>
      <c r="C37" s="400"/>
      <c r="D37" s="400"/>
      <c r="E37" s="400"/>
      <c r="F37" s="400"/>
      <c r="G37" s="400"/>
      <c r="H37" s="400"/>
    </row>
    <row r="38" spans="1:11">
      <c r="A38" t="s">
        <v>84</v>
      </c>
    </row>
  </sheetData>
  <mergeCells count="18">
    <mergeCell ref="A25:G25"/>
    <mergeCell ref="A1:G1"/>
    <mergeCell ref="A2:G2"/>
    <mergeCell ref="A3:G3"/>
    <mergeCell ref="A20:G20"/>
    <mergeCell ref="A21:G21"/>
    <mergeCell ref="I32:K32"/>
    <mergeCell ref="A37:H37"/>
    <mergeCell ref="A30:K30"/>
    <mergeCell ref="A31:K31"/>
    <mergeCell ref="A32:A33"/>
    <mergeCell ref="B32:B33"/>
    <mergeCell ref="C32:C33"/>
    <mergeCell ref="D32:D33"/>
    <mergeCell ref="E32:E33"/>
    <mergeCell ref="F32:F33"/>
    <mergeCell ref="G32:G33"/>
    <mergeCell ref="H32:H33"/>
  </mergeCells>
  <pageMargins left="0.37" right="0.36" top="0.27" bottom="0.23" header="0.18" footer="0.18"/>
  <pageSetup scale="6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M26"/>
  <sheetViews>
    <sheetView zoomScaleNormal="100" workbookViewId="0">
      <selection activeCell="A5" sqref="A5"/>
    </sheetView>
  </sheetViews>
  <sheetFormatPr defaultColWidth="10" defaultRowHeight="15" customHeight="1"/>
  <cols>
    <col min="1" max="1" width="9.140625" style="150" customWidth="1"/>
    <col min="2" max="2" width="10.85546875" style="150" bestFit="1" customWidth="1"/>
    <col min="3" max="3" width="6.42578125" style="150" customWidth="1"/>
    <col min="4" max="4" width="23.85546875" style="150" bestFit="1" customWidth="1"/>
    <col min="5" max="5" width="14.85546875" style="150" customWidth="1"/>
    <col min="6" max="6" width="4.85546875" style="150" customWidth="1"/>
    <col min="7" max="7" width="9.140625" style="150" customWidth="1"/>
    <col min="8" max="8" width="11.28515625" style="150" customWidth="1"/>
    <col min="9" max="9" width="13.7109375" style="150" customWidth="1"/>
    <col min="10" max="10" width="12.140625" style="150" bestFit="1" customWidth="1"/>
    <col min="11" max="11" width="12.42578125" style="150" customWidth="1"/>
    <col min="12" max="12" width="39" style="150" customWidth="1"/>
    <col min="13" max="13" width="33.7109375" style="150" customWidth="1"/>
    <col min="14" max="16384" width="10" style="150"/>
  </cols>
  <sheetData>
    <row r="1" spans="1:13" ht="13.5" customHeight="1">
      <c r="A1" s="437" t="s">
        <v>245</v>
      </c>
      <c r="B1" s="438"/>
      <c r="C1" s="438"/>
      <c r="D1" s="438"/>
      <c r="E1" s="438"/>
      <c r="F1" s="438"/>
      <c r="G1" s="438"/>
      <c r="H1" s="438"/>
      <c r="I1" s="438"/>
      <c r="J1" s="438"/>
      <c r="K1" s="438"/>
      <c r="L1" s="438"/>
    </row>
    <row r="2" spans="1:13" ht="13.5" customHeight="1">
      <c r="A2" s="439" t="s">
        <v>265</v>
      </c>
      <c r="B2" s="440"/>
      <c r="C2" s="440"/>
      <c r="D2" s="440"/>
      <c r="E2" s="440"/>
      <c r="F2" s="440"/>
      <c r="G2" s="440"/>
      <c r="H2" s="440"/>
      <c r="I2" s="439" t="s">
        <v>311</v>
      </c>
      <c r="J2" s="440"/>
      <c r="K2" s="440"/>
      <c r="L2" s="440"/>
    </row>
    <row r="3" spans="1:13" ht="13.5" customHeight="1">
      <c r="A3" s="439" t="s">
        <v>244</v>
      </c>
      <c r="B3" s="440"/>
      <c r="C3" s="440"/>
      <c r="D3" s="440"/>
      <c r="E3" s="440"/>
      <c r="F3" s="440"/>
      <c r="G3" s="440"/>
      <c r="H3" s="440"/>
      <c r="I3" s="440"/>
      <c r="J3" s="440"/>
      <c r="K3" s="440"/>
      <c r="L3" s="440"/>
    </row>
    <row r="4" spans="1:13" ht="59.25" customHeight="1">
      <c r="A4" s="171" t="s">
        <v>48</v>
      </c>
      <c r="B4" s="171" t="s">
        <v>49</v>
      </c>
      <c r="C4" s="171" t="s">
        <v>27</v>
      </c>
      <c r="D4" s="171" t="s">
        <v>50</v>
      </c>
      <c r="E4" s="171" t="s">
        <v>51</v>
      </c>
      <c r="F4" s="171" t="s">
        <v>29</v>
      </c>
      <c r="G4" s="171" t="s">
        <v>30</v>
      </c>
      <c r="H4" s="171" t="s">
        <v>52</v>
      </c>
      <c r="I4" s="179" t="s">
        <v>53</v>
      </c>
      <c r="J4" s="242" t="s">
        <v>55</v>
      </c>
      <c r="K4" s="179" t="s">
        <v>98</v>
      </c>
      <c r="L4" s="211" t="s">
        <v>278</v>
      </c>
      <c r="M4" s="212" t="s">
        <v>279</v>
      </c>
    </row>
    <row r="5" spans="1:13" s="230" customFormat="1">
      <c r="A5" s="235">
        <v>2026</v>
      </c>
      <c r="B5" s="300" t="s">
        <v>307</v>
      </c>
      <c r="C5" s="241">
        <v>1</v>
      </c>
      <c r="D5" s="298" t="s">
        <v>312</v>
      </c>
      <c r="E5" s="294"/>
      <c r="F5" s="259">
        <v>70</v>
      </c>
      <c r="G5" s="262" t="s">
        <v>18</v>
      </c>
      <c r="H5" s="3"/>
      <c r="I5" s="3"/>
      <c r="J5" s="263">
        <v>46175</v>
      </c>
      <c r="K5" s="3"/>
      <c r="L5" s="4" t="s">
        <v>313</v>
      </c>
      <c r="M5" s="4" t="s">
        <v>314</v>
      </c>
    </row>
    <row r="6" spans="1:13" s="236" customFormat="1">
      <c r="A6" s="235">
        <v>2026</v>
      </c>
      <c r="B6" s="300" t="s">
        <v>307</v>
      </c>
      <c r="C6" s="241">
        <v>2</v>
      </c>
      <c r="D6" s="299" t="s">
        <v>315</v>
      </c>
      <c r="E6" s="295"/>
      <c r="F6" s="89">
        <v>40</v>
      </c>
      <c r="G6" s="246" t="s">
        <v>19</v>
      </c>
      <c r="H6" s="141"/>
      <c r="I6" s="141"/>
      <c r="J6" s="239">
        <v>46177</v>
      </c>
      <c r="K6" s="141"/>
      <c r="L6" s="260" t="s">
        <v>316</v>
      </c>
      <c r="M6" s="260" t="s">
        <v>317</v>
      </c>
    </row>
    <row r="7" spans="1:13" s="236" customFormat="1">
      <c r="A7" s="235">
        <v>2026</v>
      </c>
      <c r="B7" s="300" t="s">
        <v>307</v>
      </c>
      <c r="C7" s="241">
        <v>3</v>
      </c>
      <c r="D7" s="299" t="s">
        <v>318</v>
      </c>
      <c r="E7" s="295"/>
      <c r="F7" s="89">
        <v>61</v>
      </c>
      <c r="G7" s="246" t="s">
        <v>18</v>
      </c>
      <c r="H7" s="141"/>
      <c r="I7" s="141"/>
      <c r="J7" s="239">
        <v>46178</v>
      </c>
      <c r="K7" s="141"/>
      <c r="L7" s="260" t="s">
        <v>319</v>
      </c>
      <c r="M7" s="260" t="s">
        <v>320</v>
      </c>
    </row>
    <row r="8" spans="1:13" s="236" customFormat="1">
      <c r="A8" s="235">
        <v>2026</v>
      </c>
      <c r="B8" s="300" t="s">
        <v>307</v>
      </c>
      <c r="C8" s="241">
        <v>4</v>
      </c>
      <c r="D8" s="299" t="s">
        <v>321</v>
      </c>
      <c r="E8" s="295"/>
      <c r="F8" s="89">
        <v>60</v>
      </c>
      <c r="G8" s="246" t="s">
        <v>18</v>
      </c>
      <c r="H8" s="141"/>
      <c r="I8" s="141"/>
      <c r="J8" s="239">
        <v>46178</v>
      </c>
      <c r="K8" s="141"/>
      <c r="L8" s="260" t="s">
        <v>322</v>
      </c>
      <c r="M8" s="260" t="s">
        <v>323</v>
      </c>
    </row>
    <row r="9" spans="1:13" s="236" customFormat="1">
      <c r="A9" s="235">
        <v>2026</v>
      </c>
      <c r="B9" s="300" t="s">
        <v>307</v>
      </c>
      <c r="C9" s="241">
        <v>5</v>
      </c>
      <c r="D9" s="299" t="s">
        <v>324</v>
      </c>
      <c r="E9" s="295"/>
      <c r="F9" s="89">
        <v>59</v>
      </c>
      <c r="G9" s="246" t="s">
        <v>18</v>
      </c>
      <c r="H9" s="141"/>
      <c r="I9" s="141"/>
      <c r="J9" s="239">
        <v>46181</v>
      </c>
      <c r="K9" s="141"/>
      <c r="L9" s="260" t="s">
        <v>325</v>
      </c>
      <c r="M9" s="260" t="s">
        <v>326</v>
      </c>
    </row>
    <row r="10" spans="1:13" s="236" customFormat="1" ht="30">
      <c r="A10" s="235">
        <v>2026</v>
      </c>
      <c r="B10" s="300" t="s">
        <v>307</v>
      </c>
      <c r="C10" s="241">
        <v>6</v>
      </c>
      <c r="D10" s="301" t="s">
        <v>327</v>
      </c>
      <c r="E10" s="296"/>
      <c r="F10" s="244">
        <v>40</v>
      </c>
      <c r="G10" s="264" t="s">
        <v>19</v>
      </c>
      <c r="H10" s="243"/>
      <c r="I10" s="243"/>
      <c r="J10" s="239">
        <v>46182</v>
      </c>
      <c r="K10" s="245"/>
      <c r="L10" s="266" t="s">
        <v>328</v>
      </c>
      <c r="M10" s="266" t="s">
        <v>329</v>
      </c>
    </row>
    <row r="11" spans="1:13" s="236" customFormat="1" ht="30">
      <c r="A11" s="235">
        <v>2026</v>
      </c>
      <c r="B11" s="300" t="s">
        <v>307</v>
      </c>
      <c r="C11" s="241">
        <v>7</v>
      </c>
      <c r="D11" s="301" t="s">
        <v>330</v>
      </c>
      <c r="E11" s="296"/>
      <c r="F11" s="244">
        <v>34</v>
      </c>
      <c r="G11" s="264" t="s">
        <v>19</v>
      </c>
      <c r="H11" s="243"/>
      <c r="I11" s="243"/>
      <c r="J11" s="239">
        <v>46182</v>
      </c>
      <c r="K11" s="245"/>
      <c r="L11" s="266" t="s">
        <v>331</v>
      </c>
      <c r="M11" s="266" t="s">
        <v>332</v>
      </c>
    </row>
    <row r="12" spans="1:13" s="236" customFormat="1">
      <c r="A12" s="235">
        <v>2026</v>
      </c>
      <c r="B12" s="300" t="s">
        <v>307</v>
      </c>
      <c r="C12" s="241">
        <v>8</v>
      </c>
      <c r="D12" s="301" t="s">
        <v>333</v>
      </c>
      <c r="E12" s="296"/>
      <c r="F12" s="244">
        <v>49</v>
      </c>
      <c r="G12" s="264" t="s">
        <v>19</v>
      </c>
      <c r="H12" s="243"/>
      <c r="I12" s="243"/>
      <c r="J12" s="239">
        <v>46184</v>
      </c>
      <c r="K12" s="245"/>
      <c r="L12" s="266" t="s">
        <v>334</v>
      </c>
      <c r="M12" s="266" t="s">
        <v>335</v>
      </c>
    </row>
    <row r="13" spans="1:13" s="236" customFormat="1">
      <c r="A13" s="235">
        <v>2026</v>
      </c>
      <c r="B13" s="300" t="s">
        <v>307</v>
      </c>
      <c r="C13" s="241">
        <v>9</v>
      </c>
      <c r="D13" s="301" t="s">
        <v>336</v>
      </c>
      <c r="E13" s="296"/>
      <c r="F13" s="244">
        <v>39</v>
      </c>
      <c r="G13" s="264" t="s">
        <v>19</v>
      </c>
      <c r="H13" s="243"/>
      <c r="I13" s="243"/>
      <c r="J13" s="239">
        <v>46188</v>
      </c>
      <c r="K13" s="245"/>
      <c r="L13" s="266" t="s">
        <v>334</v>
      </c>
      <c r="M13" s="266" t="s">
        <v>335</v>
      </c>
    </row>
    <row r="14" spans="1:13" s="236" customFormat="1">
      <c r="A14" s="235">
        <v>2026</v>
      </c>
      <c r="B14" s="300" t="s">
        <v>307</v>
      </c>
      <c r="C14" s="241">
        <v>10</v>
      </c>
      <c r="D14" s="301" t="s">
        <v>337</v>
      </c>
      <c r="E14" s="296"/>
      <c r="F14" s="244">
        <v>45</v>
      </c>
      <c r="G14" s="264" t="s">
        <v>19</v>
      </c>
      <c r="H14" s="243"/>
      <c r="I14" s="243"/>
      <c r="J14" s="239">
        <v>46191</v>
      </c>
      <c r="K14" s="245"/>
      <c r="L14" s="266" t="s">
        <v>338</v>
      </c>
      <c r="M14" s="266" t="s">
        <v>339</v>
      </c>
    </row>
    <row r="15" spans="1:13" s="236" customFormat="1" ht="15" customHeight="1">
      <c r="A15" s="235">
        <v>2026</v>
      </c>
      <c r="B15" s="300" t="s">
        <v>307</v>
      </c>
      <c r="C15" s="241">
        <v>11</v>
      </c>
      <c r="D15" s="301" t="s">
        <v>340</v>
      </c>
      <c r="E15" s="296"/>
      <c r="F15" s="244">
        <v>71</v>
      </c>
      <c r="G15" s="264" t="s">
        <v>18</v>
      </c>
      <c r="H15" s="243"/>
      <c r="I15" s="243"/>
      <c r="J15" s="239">
        <v>46191</v>
      </c>
      <c r="K15" s="245"/>
      <c r="L15" s="266" t="s">
        <v>341</v>
      </c>
      <c r="M15" s="266" t="s">
        <v>342</v>
      </c>
    </row>
    <row r="16" spans="1:13" s="236" customFormat="1">
      <c r="A16" s="235">
        <v>2026</v>
      </c>
      <c r="B16" s="300" t="s">
        <v>307</v>
      </c>
      <c r="C16" s="241">
        <v>12</v>
      </c>
      <c r="D16" s="301" t="s">
        <v>343</v>
      </c>
      <c r="E16" s="296"/>
      <c r="F16" s="244">
        <v>55</v>
      </c>
      <c r="G16" s="264" t="s">
        <v>19</v>
      </c>
      <c r="H16" s="243"/>
      <c r="I16" s="243"/>
      <c r="J16" s="239">
        <v>46195</v>
      </c>
      <c r="K16" s="245"/>
      <c r="L16" s="266" t="s">
        <v>344</v>
      </c>
      <c r="M16" s="266" t="s">
        <v>342</v>
      </c>
    </row>
    <row r="17" spans="1:13" s="236" customFormat="1">
      <c r="A17" s="235">
        <v>2026</v>
      </c>
      <c r="B17" s="300" t="s">
        <v>307</v>
      </c>
      <c r="C17" s="241">
        <v>13</v>
      </c>
      <c r="D17" s="301" t="s">
        <v>345</v>
      </c>
      <c r="E17" s="296"/>
      <c r="F17" s="244">
        <v>26</v>
      </c>
      <c r="G17" s="264" t="s">
        <v>19</v>
      </c>
      <c r="H17" s="243"/>
      <c r="I17" s="243"/>
      <c r="J17" s="239">
        <v>46196</v>
      </c>
      <c r="K17" s="245"/>
      <c r="L17" s="266" t="s">
        <v>346</v>
      </c>
      <c r="M17" s="266" t="s">
        <v>347</v>
      </c>
    </row>
    <row r="18" spans="1:13" s="236" customFormat="1">
      <c r="A18" s="235">
        <v>2026</v>
      </c>
      <c r="B18" s="300" t="s">
        <v>307</v>
      </c>
      <c r="C18" s="241">
        <v>14</v>
      </c>
      <c r="D18" s="301" t="s">
        <v>348</v>
      </c>
      <c r="E18" s="296"/>
      <c r="F18" s="244">
        <v>54</v>
      </c>
      <c r="G18" s="264" t="s">
        <v>18</v>
      </c>
      <c r="H18" s="243"/>
      <c r="I18" s="243"/>
      <c r="J18" s="239">
        <v>46196</v>
      </c>
      <c r="K18" s="245"/>
      <c r="L18" s="266" t="s">
        <v>349</v>
      </c>
      <c r="M18" s="266" t="s">
        <v>350</v>
      </c>
    </row>
    <row r="19" spans="1:13" s="236" customFormat="1" ht="15" customHeight="1">
      <c r="A19" s="235">
        <v>2026</v>
      </c>
      <c r="B19" s="300" t="s">
        <v>307</v>
      </c>
      <c r="C19" s="241">
        <v>15</v>
      </c>
      <c r="D19" s="301" t="s">
        <v>351</v>
      </c>
      <c r="E19" s="296"/>
      <c r="F19" s="244">
        <v>11</v>
      </c>
      <c r="G19" s="264" t="s">
        <v>18</v>
      </c>
      <c r="H19" s="243"/>
      <c r="I19" s="243"/>
      <c r="J19" s="239">
        <v>46198</v>
      </c>
      <c r="K19" s="245"/>
      <c r="L19" s="266" t="s">
        <v>352</v>
      </c>
      <c r="M19" s="266" t="s">
        <v>353</v>
      </c>
    </row>
    <row r="20" spans="1:13" s="236" customFormat="1" ht="15" customHeight="1">
      <c r="A20" s="235">
        <v>2026</v>
      </c>
      <c r="B20" s="300" t="s">
        <v>307</v>
      </c>
      <c r="C20" s="241">
        <v>16</v>
      </c>
      <c r="D20" s="301" t="s">
        <v>354</v>
      </c>
      <c r="E20" s="296"/>
      <c r="F20" s="244">
        <v>79</v>
      </c>
      <c r="G20" s="264" t="s">
        <v>19</v>
      </c>
      <c r="H20" s="243"/>
      <c r="I20" s="243"/>
      <c r="J20" s="239">
        <v>46198</v>
      </c>
      <c r="K20" s="245"/>
      <c r="L20" s="266" t="s">
        <v>355</v>
      </c>
      <c r="M20" s="266" t="s">
        <v>356</v>
      </c>
    </row>
    <row r="21" spans="1:13" s="236" customFormat="1" ht="15" customHeight="1">
      <c r="A21" s="235">
        <v>2026</v>
      </c>
      <c r="B21" s="300" t="s">
        <v>307</v>
      </c>
      <c r="C21" s="241">
        <v>17</v>
      </c>
      <c r="D21" s="301" t="s">
        <v>357</v>
      </c>
      <c r="E21" s="296"/>
      <c r="F21" s="244">
        <v>60</v>
      </c>
      <c r="G21" s="264" t="s">
        <v>18</v>
      </c>
      <c r="H21" s="243"/>
      <c r="I21" s="243"/>
      <c r="J21" s="239">
        <v>46202</v>
      </c>
      <c r="K21" s="245"/>
      <c r="L21" s="266" t="s">
        <v>358</v>
      </c>
      <c r="M21" s="266" t="s">
        <v>359</v>
      </c>
    </row>
    <row r="22" spans="1:13" s="236" customFormat="1">
      <c r="A22" s="235">
        <v>2026</v>
      </c>
      <c r="B22" s="300" t="s">
        <v>307</v>
      </c>
      <c r="C22" s="241">
        <v>18</v>
      </c>
      <c r="D22" s="301" t="s">
        <v>360</v>
      </c>
      <c r="E22" s="296"/>
      <c r="F22" s="244">
        <v>50</v>
      </c>
      <c r="G22" s="264" t="s">
        <v>18</v>
      </c>
      <c r="H22" s="243"/>
      <c r="I22" s="243"/>
      <c r="J22" s="239">
        <v>46203</v>
      </c>
      <c r="K22" s="245"/>
      <c r="L22" s="266" t="s">
        <v>361</v>
      </c>
      <c r="M22" s="266" t="s">
        <v>362</v>
      </c>
    </row>
    <row r="23" spans="1:13" s="236" customFormat="1" ht="15.75" customHeight="1">
      <c r="A23" s="235"/>
      <c r="B23" s="261"/>
      <c r="C23" s="241"/>
      <c r="D23" s="297"/>
      <c r="E23" s="237"/>
      <c r="F23" s="238"/>
      <c r="G23" s="265"/>
      <c r="H23" s="238"/>
      <c r="I23" s="238"/>
      <c r="J23" s="239"/>
      <c r="K23" s="237"/>
      <c r="L23" s="267"/>
      <c r="M23" s="267"/>
    </row>
    <row r="24" spans="1:13" ht="13.5" customHeight="1">
      <c r="A24" s="252"/>
      <c r="B24" s="253"/>
      <c r="C24" s="254"/>
      <c r="D24" s="255"/>
      <c r="E24" s="253"/>
      <c r="F24" s="256"/>
      <c r="G24" s="257"/>
      <c r="H24" s="253"/>
      <c r="I24" s="253"/>
      <c r="J24" s="258"/>
      <c r="K24" s="252"/>
      <c r="L24" s="253"/>
      <c r="M24" s="253"/>
    </row>
    <row r="25" spans="1:13" ht="13.5" customHeight="1">
      <c r="A25" s="249" t="s">
        <v>240</v>
      </c>
      <c r="B25" s="250"/>
      <c r="C25" s="209"/>
      <c r="D25" s="209"/>
      <c r="E25" s="209"/>
      <c r="F25" s="209"/>
      <c r="G25" s="209"/>
      <c r="H25" s="209"/>
      <c r="I25" s="209"/>
      <c r="J25" s="209"/>
      <c r="K25" s="209"/>
      <c r="L25" s="209"/>
      <c r="M25" s="251"/>
    </row>
    <row r="26" spans="1:13" ht="13.5" customHeight="1">
      <c r="A26" s="166"/>
      <c r="B26" s="166"/>
      <c r="C26" s="166"/>
      <c r="D26" s="166"/>
      <c r="E26" s="166"/>
      <c r="F26" s="166"/>
      <c r="G26" s="166"/>
      <c r="H26" s="166"/>
      <c r="I26" s="166"/>
      <c r="J26" s="166"/>
      <c r="K26" s="166"/>
      <c r="L26" s="166"/>
      <c r="M26" s="180"/>
    </row>
  </sheetData>
  <mergeCells count="4">
    <mergeCell ref="A1:L1"/>
    <mergeCell ref="A2:H2"/>
    <mergeCell ref="I2:L2"/>
    <mergeCell ref="A3:L3"/>
  </mergeCells>
  <printOptions horizontalCentered="1"/>
  <pageMargins left="0.23" right="0.7" top="0.75" bottom="0.75" header="0.3" footer="0.3"/>
  <pageSetup orientation="landscape" r:id="rId1"/>
  <headerFooter>
    <oddFooter>&amp;C&amp;"Helvetica Neue,Regular"&amp;12&amp;K000000&amp;P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W28"/>
  <sheetViews>
    <sheetView zoomScaleNormal="100" workbookViewId="0">
      <selection activeCell="A6" sqref="A6:C6"/>
    </sheetView>
  </sheetViews>
  <sheetFormatPr defaultColWidth="9.140625" defaultRowHeight="15.75"/>
  <cols>
    <col min="1" max="1" width="9.28515625" style="7" bestFit="1" customWidth="1"/>
    <col min="2" max="3" width="8.7109375" style="7" bestFit="1" customWidth="1"/>
    <col min="4" max="4" width="9.28515625" style="7" bestFit="1" customWidth="1"/>
    <col min="5" max="6" width="8.7109375" style="7" bestFit="1" customWidth="1"/>
    <col min="7" max="7" width="10.5703125" style="7" customWidth="1"/>
    <col min="8" max="8" width="10.28515625" style="7" customWidth="1"/>
    <col min="9" max="9" width="12.5703125" style="7" customWidth="1"/>
    <col min="10" max="10" width="11.7109375" style="7" customWidth="1"/>
    <col min="11" max="11" width="9.85546875" style="7" bestFit="1" customWidth="1"/>
    <col min="12" max="12" width="8.7109375" style="7" bestFit="1" customWidth="1"/>
    <col min="13" max="13" width="8.85546875" style="7" bestFit="1" customWidth="1"/>
    <col min="14" max="14" width="8.28515625" style="7" bestFit="1" customWidth="1"/>
    <col min="15" max="15" width="8.7109375" style="7" customWidth="1"/>
    <col min="16" max="16" width="8.7109375" style="7" bestFit="1" customWidth="1"/>
    <col min="17" max="17" width="8.85546875" style="7" bestFit="1" customWidth="1"/>
    <col min="18" max="18" width="10" style="7" customWidth="1"/>
    <col min="19" max="19" width="6.7109375" style="7" bestFit="1" customWidth="1"/>
    <col min="20" max="21" width="9.28515625" style="7" customWidth="1"/>
    <col min="22" max="22" width="9.42578125" style="7" customWidth="1"/>
    <col min="23" max="23" width="9.28515625" style="7" bestFit="1" customWidth="1"/>
    <col min="24" max="16384" width="9.140625" style="7"/>
  </cols>
  <sheetData>
    <row r="1" spans="1:23">
      <c r="A1" s="366" t="s">
        <v>241</v>
      </c>
      <c r="B1" s="367"/>
      <c r="C1" s="367"/>
      <c r="D1" s="367"/>
      <c r="E1" s="367"/>
      <c r="F1" s="367"/>
      <c r="G1" s="367"/>
      <c r="H1" s="367"/>
      <c r="I1" s="367"/>
      <c r="J1" s="367"/>
      <c r="K1" s="367"/>
      <c r="L1" s="367"/>
      <c r="M1" s="367"/>
      <c r="N1" s="367"/>
      <c r="O1" s="367"/>
      <c r="P1" s="367"/>
      <c r="Q1" s="367"/>
      <c r="R1" s="367"/>
      <c r="S1" s="367"/>
      <c r="T1" s="367"/>
      <c r="U1" s="367"/>
      <c r="V1" s="367"/>
      <c r="W1" s="458"/>
    </row>
    <row r="2" spans="1:23" ht="20.100000000000001" customHeight="1">
      <c r="A2" s="459" t="s">
        <v>285</v>
      </c>
      <c r="B2" s="459"/>
      <c r="C2" s="459"/>
      <c r="D2" s="459"/>
      <c r="E2" s="459"/>
      <c r="F2" s="459"/>
      <c r="G2" s="459"/>
      <c r="H2" s="459"/>
      <c r="I2" s="459"/>
      <c r="J2" s="459"/>
      <c r="K2" s="459"/>
      <c r="L2" s="459"/>
      <c r="M2" s="459"/>
      <c r="N2" s="459"/>
      <c r="O2" s="459"/>
      <c r="P2" s="459"/>
      <c r="Q2" s="459"/>
      <c r="R2" s="459"/>
      <c r="S2" s="459"/>
      <c r="T2" s="459"/>
      <c r="U2" s="459"/>
      <c r="V2" s="459"/>
      <c r="W2" s="459"/>
    </row>
    <row r="3" spans="1:23">
      <c r="A3" s="463" t="s">
        <v>280</v>
      </c>
      <c r="B3" s="464"/>
      <c r="C3" s="464"/>
      <c r="D3" s="464"/>
      <c r="E3" s="464"/>
      <c r="F3" s="464"/>
      <c r="G3" s="464"/>
      <c r="H3" s="464"/>
      <c r="I3" s="465"/>
      <c r="J3" s="466" t="s">
        <v>363</v>
      </c>
      <c r="K3" s="467"/>
      <c r="L3" s="467"/>
      <c r="M3" s="467"/>
      <c r="N3" s="467"/>
      <c r="O3" s="467"/>
      <c r="P3" s="467"/>
      <c r="Q3" s="467"/>
      <c r="R3" s="467"/>
      <c r="S3" s="467"/>
      <c r="T3" s="467"/>
      <c r="U3" s="467"/>
      <c r="V3" s="467"/>
      <c r="W3" s="468"/>
    </row>
    <row r="4" spans="1:23">
      <c r="A4" s="460"/>
      <c r="B4" s="461"/>
      <c r="C4" s="461"/>
      <c r="D4" s="461"/>
      <c r="E4" s="461"/>
      <c r="F4" s="461"/>
      <c r="G4" s="461"/>
      <c r="H4" s="461"/>
      <c r="I4" s="461"/>
      <c r="J4" s="461"/>
      <c r="K4" s="461"/>
      <c r="L4" s="461"/>
      <c r="M4" s="461"/>
      <c r="N4" s="461"/>
      <c r="O4" s="461"/>
      <c r="P4" s="461"/>
      <c r="Q4" s="461"/>
      <c r="R4" s="461"/>
      <c r="S4" s="461"/>
      <c r="T4" s="461"/>
      <c r="U4" s="461"/>
      <c r="V4" s="461"/>
      <c r="W4" s="462"/>
    </row>
    <row r="5" spans="1:23" ht="34.5" customHeight="1">
      <c r="A5" s="442" t="s">
        <v>365</v>
      </c>
      <c r="B5" s="443"/>
      <c r="C5" s="443"/>
      <c r="D5" s="443"/>
      <c r="E5" s="443"/>
      <c r="F5" s="443"/>
      <c r="G5" s="444"/>
      <c r="H5" s="445" t="s">
        <v>366</v>
      </c>
      <c r="I5" s="446"/>
      <c r="J5" s="446"/>
      <c r="K5" s="446"/>
      <c r="L5" s="446"/>
      <c r="M5" s="446"/>
      <c r="N5" s="446"/>
      <c r="O5" s="446"/>
      <c r="P5" s="446"/>
      <c r="Q5" s="446"/>
      <c r="R5" s="446"/>
      <c r="S5" s="447"/>
      <c r="T5" s="441" t="s">
        <v>367</v>
      </c>
      <c r="U5" s="441"/>
      <c r="V5" s="441"/>
      <c r="W5" s="441"/>
    </row>
    <row r="6" spans="1:23" ht="15.75" customHeight="1">
      <c r="A6" s="451" t="s">
        <v>21</v>
      </c>
      <c r="B6" s="451"/>
      <c r="C6" s="451"/>
      <c r="D6" s="451" t="s">
        <v>153</v>
      </c>
      <c r="E6" s="451"/>
      <c r="F6" s="451"/>
      <c r="G6" s="448" t="s">
        <v>3</v>
      </c>
      <c r="H6" s="472" t="s">
        <v>21</v>
      </c>
      <c r="I6" s="472"/>
      <c r="J6" s="472"/>
      <c r="K6" s="472"/>
      <c r="L6" s="472"/>
      <c r="M6" s="472"/>
      <c r="N6" s="472"/>
      <c r="O6" s="472" t="s">
        <v>153</v>
      </c>
      <c r="P6" s="472"/>
      <c r="Q6" s="472"/>
      <c r="R6" s="472"/>
      <c r="S6" s="452" t="s">
        <v>99</v>
      </c>
      <c r="T6" s="448" t="s">
        <v>162</v>
      </c>
      <c r="U6" s="448" t="s">
        <v>69</v>
      </c>
      <c r="V6" s="448" t="s">
        <v>190</v>
      </c>
      <c r="W6" s="469" t="s">
        <v>3</v>
      </c>
    </row>
    <row r="7" spans="1:23" ht="41.25" customHeight="1">
      <c r="A7" s="448" t="s">
        <v>162</v>
      </c>
      <c r="B7" s="448" t="s">
        <v>69</v>
      </c>
      <c r="C7" s="448" t="s">
        <v>190</v>
      </c>
      <c r="D7" s="448" t="s">
        <v>162</v>
      </c>
      <c r="E7" s="448" t="s">
        <v>69</v>
      </c>
      <c r="F7" s="448" t="s">
        <v>190</v>
      </c>
      <c r="G7" s="449"/>
      <c r="H7" s="455" t="s">
        <v>194</v>
      </c>
      <c r="I7" s="456"/>
      <c r="J7" s="456"/>
      <c r="K7" s="457"/>
      <c r="L7" s="448" t="s">
        <v>69</v>
      </c>
      <c r="M7" s="448" t="s">
        <v>190</v>
      </c>
      <c r="N7" s="473" t="s">
        <v>99</v>
      </c>
      <c r="O7" s="448" t="s">
        <v>203</v>
      </c>
      <c r="P7" s="448" t="s">
        <v>69</v>
      </c>
      <c r="Q7" s="448" t="s">
        <v>190</v>
      </c>
      <c r="R7" s="473" t="s">
        <v>99</v>
      </c>
      <c r="S7" s="453"/>
      <c r="T7" s="449"/>
      <c r="U7" s="449"/>
      <c r="V7" s="449"/>
      <c r="W7" s="470"/>
    </row>
    <row r="8" spans="1:23" ht="24" customHeight="1">
      <c r="A8" s="449"/>
      <c r="B8" s="449"/>
      <c r="C8" s="449"/>
      <c r="D8" s="449"/>
      <c r="E8" s="449"/>
      <c r="F8" s="449"/>
      <c r="G8" s="449"/>
      <c r="H8" s="448" t="s">
        <v>201</v>
      </c>
      <c r="I8" s="455" t="s">
        <v>200</v>
      </c>
      <c r="J8" s="457"/>
      <c r="K8" s="448" t="s">
        <v>3</v>
      </c>
      <c r="L8" s="449"/>
      <c r="M8" s="449"/>
      <c r="N8" s="474"/>
      <c r="O8" s="449"/>
      <c r="P8" s="449"/>
      <c r="Q8" s="449"/>
      <c r="R8" s="474"/>
      <c r="S8" s="453"/>
      <c r="T8" s="449"/>
      <c r="U8" s="449"/>
      <c r="V8" s="449"/>
      <c r="W8" s="470"/>
    </row>
    <row r="9" spans="1:23" ht="31.5">
      <c r="A9" s="450"/>
      <c r="B9" s="450"/>
      <c r="C9" s="450"/>
      <c r="D9" s="450"/>
      <c r="E9" s="450"/>
      <c r="F9" s="450"/>
      <c r="G9" s="450"/>
      <c r="H9" s="450"/>
      <c r="I9" s="88" t="s">
        <v>198</v>
      </c>
      <c r="J9" s="88" t="s">
        <v>199</v>
      </c>
      <c r="K9" s="450"/>
      <c r="L9" s="450"/>
      <c r="M9" s="450"/>
      <c r="N9" s="475"/>
      <c r="O9" s="450"/>
      <c r="P9" s="450"/>
      <c r="Q9" s="450"/>
      <c r="R9" s="475"/>
      <c r="S9" s="454"/>
      <c r="T9" s="450"/>
      <c r="U9" s="450"/>
      <c r="V9" s="450"/>
      <c r="W9" s="471"/>
    </row>
    <row r="10" spans="1:23" ht="31.5">
      <c r="A10" s="27" t="s">
        <v>35</v>
      </c>
      <c r="B10" s="27" t="s">
        <v>36</v>
      </c>
      <c r="C10" s="27" t="s">
        <v>37</v>
      </c>
      <c r="D10" s="27" t="s">
        <v>115</v>
      </c>
      <c r="E10" s="27" t="s">
        <v>100</v>
      </c>
      <c r="F10" s="27" t="s">
        <v>101</v>
      </c>
      <c r="G10" s="45" t="s">
        <v>154</v>
      </c>
      <c r="H10" s="45" t="s">
        <v>195</v>
      </c>
      <c r="I10" s="45" t="s">
        <v>196</v>
      </c>
      <c r="J10" s="26" t="s">
        <v>197</v>
      </c>
      <c r="K10" s="26" t="s">
        <v>202</v>
      </c>
      <c r="L10" s="26" t="s">
        <v>117</v>
      </c>
      <c r="M10" s="26" t="s">
        <v>103</v>
      </c>
      <c r="N10" s="26" t="s">
        <v>155</v>
      </c>
      <c r="O10" s="26" t="s">
        <v>104</v>
      </c>
      <c r="P10" s="26" t="s">
        <v>119</v>
      </c>
      <c r="Q10" s="26" t="s">
        <v>121</v>
      </c>
      <c r="R10" s="26" t="s">
        <v>156</v>
      </c>
      <c r="S10" s="27" t="s">
        <v>158</v>
      </c>
      <c r="T10" s="27" t="s">
        <v>122</v>
      </c>
      <c r="U10" s="27" t="s">
        <v>123</v>
      </c>
      <c r="V10" s="27" t="s">
        <v>124</v>
      </c>
      <c r="W10" s="27" t="s">
        <v>157</v>
      </c>
    </row>
    <row r="11" spans="1:23">
      <c r="A11" s="36">
        <v>1925</v>
      </c>
      <c r="B11" s="36"/>
      <c r="C11" s="36"/>
      <c r="D11" s="36"/>
      <c r="E11" s="36"/>
      <c r="F11" s="36"/>
      <c r="G11" s="36">
        <f>SUM(A11:F11)</f>
        <v>1925</v>
      </c>
      <c r="H11" s="36"/>
      <c r="I11" s="36"/>
      <c r="J11" s="11"/>
      <c r="K11" s="11"/>
      <c r="L11" s="11"/>
      <c r="M11" s="11"/>
      <c r="N11" s="11"/>
      <c r="O11" s="11"/>
      <c r="P11" s="12"/>
      <c r="Q11" s="12"/>
      <c r="R11" s="12"/>
      <c r="S11" s="13"/>
      <c r="T11" s="13">
        <v>950</v>
      </c>
      <c r="U11" s="13"/>
      <c r="V11" s="13"/>
      <c r="W11" s="13">
        <f>SUM(T11:V11)</f>
        <v>950</v>
      </c>
    </row>
    <row r="12" spans="1:23">
      <c r="J12" s="6"/>
      <c r="K12" s="6"/>
      <c r="L12" s="8"/>
      <c r="M12" s="8"/>
      <c r="N12" s="8"/>
      <c r="O12" s="8"/>
      <c r="P12" s="8"/>
      <c r="Q12" s="8"/>
      <c r="R12" s="6"/>
    </row>
    <row r="13" spans="1:23">
      <c r="L13" s="8"/>
      <c r="M13" s="8"/>
      <c r="N13" s="8"/>
      <c r="O13" s="8"/>
      <c r="P13" s="8"/>
      <c r="Q13" s="8"/>
      <c r="R13" s="6"/>
    </row>
    <row r="17" spans="12:18">
      <c r="L17" s="9"/>
      <c r="M17" s="9"/>
      <c r="N17" s="9"/>
      <c r="O17" s="9"/>
      <c r="P17" s="9"/>
      <c r="Q17" s="9"/>
    </row>
    <row r="21" spans="12:18">
      <c r="L21" s="9"/>
      <c r="M21" s="9"/>
      <c r="N21" s="9"/>
      <c r="O21" s="9"/>
      <c r="P21" s="9"/>
      <c r="Q21" s="9"/>
    </row>
    <row r="22" spans="12:18">
      <c r="L22" s="9"/>
      <c r="M22" s="9"/>
      <c r="N22" s="9"/>
      <c r="O22" s="9"/>
      <c r="P22" s="9"/>
      <c r="Q22" s="9"/>
    </row>
    <row r="23" spans="12:18">
      <c r="L23" s="10"/>
      <c r="M23" s="10"/>
      <c r="N23" s="10"/>
      <c r="O23" s="10"/>
      <c r="P23" s="10"/>
      <c r="Q23" s="10"/>
    </row>
    <row r="26" spans="12:18">
      <c r="L26" s="9"/>
      <c r="M26" s="9"/>
      <c r="N26" s="9"/>
      <c r="O26" s="9"/>
      <c r="P26" s="9"/>
      <c r="Q26" s="9"/>
      <c r="R26" s="9"/>
    </row>
    <row r="27" spans="12:18">
      <c r="L27" s="9"/>
      <c r="M27" s="9"/>
      <c r="N27" s="9"/>
      <c r="O27" s="9"/>
      <c r="P27" s="9"/>
      <c r="Q27" s="9"/>
      <c r="R27" s="9"/>
    </row>
    <row r="28" spans="12:18">
      <c r="L28" s="10"/>
      <c r="M28" s="10"/>
      <c r="N28" s="10"/>
      <c r="O28" s="10"/>
      <c r="P28" s="10"/>
      <c r="Q28" s="10"/>
      <c r="R28" s="10"/>
    </row>
  </sheetData>
  <mergeCells count="35">
    <mergeCell ref="T6:T9"/>
    <mergeCell ref="U6:U9"/>
    <mergeCell ref="V6:V9"/>
    <mergeCell ref="W6:W9"/>
    <mergeCell ref="H6:N6"/>
    <mergeCell ref="I8:J8"/>
    <mergeCell ref="H8:H9"/>
    <mergeCell ref="R7:R9"/>
    <mergeCell ref="K8:K9"/>
    <mergeCell ref="L7:L9"/>
    <mergeCell ref="M7:M9"/>
    <mergeCell ref="N7:N9"/>
    <mergeCell ref="O7:O9"/>
    <mergeCell ref="O6:R6"/>
    <mergeCell ref="A1:W1"/>
    <mergeCell ref="A2:W2"/>
    <mergeCell ref="A4:W4"/>
    <mergeCell ref="A3:I3"/>
    <mergeCell ref="J3:W3"/>
    <mergeCell ref="T5:W5"/>
    <mergeCell ref="A5:G5"/>
    <mergeCell ref="H5:S5"/>
    <mergeCell ref="B7:B9"/>
    <mergeCell ref="C7:C9"/>
    <mergeCell ref="D7:D9"/>
    <mergeCell ref="E7:E9"/>
    <mergeCell ref="F7:F9"/>
    <mergeCell ref="G6:G9"/>
    <mergeCell ref="A6:C6"/>
    <mergeCell ref="D6:F6"/>
    <mergeCell ref="A7:A9"/>
    <mergeCell ref="P7:P9"/>
    <mergeCell ref="Q7:Q9"/>
    <mergeCell ref="S6:S9"/>
    <mergeCell ref="H7:K7"/>
  </mergeCells>
  <pageMargins left="0.16" right="0.16" top="0.75" bottom="0.75" header="0.3" footer="0.3"/>
  <pageSetup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</vt:i4>
      </vt:variant>
    </vt:vector>
  </HeadingPairs>
  <TitlesOfParts>
    <vt:vector size="10" baseType="lpstr">
      <vt:lpstr>Cataract (Govt.)</vt:lpstr>
      <vt:lpstr>Cataract (Private)</vt:lpstr>
      <vt:lpstr>Other Eye Diseases </vt:lpstr>
      <vt:lpstr>MT(Opt)</vt:lpstr>
      <vt:lpstr>Corneal Blind Person </vt:lpstr>
      <vt:lpstr>Eye Bank &amp; Corneal Transplant</vt:lpstr>
      <vt:lpstr>Eye Donation Centre</vt:lpstr>
      <vt:lpstr>Keratoplasty</vt:lpstr>
      <vt:lpstr>Cataract cases identified</vt:lpstr>
      <vt:lpstr>'Cataract (Govt.)'!Print_Area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2026-07-08T08:13:32Z</dcterms:modified>
</cp:coreProperties>
</file>