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C21"/>
  <c r="K8" i="1" l="1"/>
  <c r="I19" i="26"/>
  <c r="G69" i="28" l="1"/>
  <c r="G62"/>
  <c r="G57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<sst xmlns="http://schemas.openxmlformats.org/spreadsheetml/2006/main" count="687" uniqueCount="360">
  <si>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</si>
  <si>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</si>
  <si>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</si>
  <si>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</si>
  <si>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</si>
  <si>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</si>
  <si>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</si>
  <si>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</si>
  <si>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</si>
  <si>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</si>
  <si>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</si>
  <si>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</si>
  <si>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</si>
  <si>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</si>
  <si>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</si>
  <si>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</si>
  <si>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</si>
  <si>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</si>
  <si>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</si>
  <si>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</si>
  <si>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</si>
  <si>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</si>
  <si>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</si>
  <si>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</si>
  <si>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</si>
  <si>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</si>
  <si>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</si>
  <si>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</si>
  <si>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</si>
  <si>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</si>
  <si>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</si>
  <si>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</si>
  <si>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</si>
  <si>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</si>
  <si>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</si>
  <si>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</si>
  <si>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</si>
  <si>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</si>
  <si>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</si>
  <si>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</si>
  <si>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</si>
  <si>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</si>
  <si>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</si>
  <si>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</si>
  <si>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</si>
  <si>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</si>
  <si>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</si>
  <si>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</si>
  <si>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</si>
  <si>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</si>
  <si>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</si>
  <si>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</si>
  <si>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</si>
  <si>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</si>
  <si>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</si>
  <si>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</si>
  <si>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</si>
  <si>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</si>
  <si>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</si>
  <si>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</si>
  <si>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</si>
  <si>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</si>
  <si>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</si>
  <si>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</si>
  <si>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</si>
  <si>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</si>
  <si>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</si>
  <si>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</si>
  <si>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</si>
  <si>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</si>
  <si>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</si>
  <si>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</si>
  <si>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</si>
  <si>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</si>
  <si>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</si>
  <si>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</si>
  <si>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</si>
  <si>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</si>
  <si>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</si>
  <si>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</si>
  <si>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</si>
  <si>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</si>
  <si>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</si>
  <si>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</si>
  <si>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</si>
  <si>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</si>
  <si>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</si>
  <si>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</si>
  <si>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</si>
  <si>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</si>
  <si>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</si>
  <si>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</si>
  <si>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</si>
  <si>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</si>
  <si>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</si>
  <si>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</si>
  <si>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</si>
  <si>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</si>
  <si>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</si>
  <si>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</si>
  <si>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</si>
  <si>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</si>
  <si>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</si>
  <si>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</si>
  <si>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</si>
  <si>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</si>
  <si>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</si>
  <si>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</si>
  <si>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</si>
  <si>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</si>
  <si>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</si>
  <si>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</si>
  <si>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</si>
  <si>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</si>
  <si>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</si>
  <si>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</si>
  <si>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</si>
  <si>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</si>
  <si>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</si>
  <si>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</si>
  <si>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</si>
  <si>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</si>
  <si>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</si>
  <si>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</si>
  <si>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</si>
  <si>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</si>
  <si>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</si>
  <si>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</si>
  <si>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</si>
  <si>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</si>
  <si>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</si>
  <si>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</si>
  <si>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</si>
  <si>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</si>
  <si>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</si>
  <si>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</si>
  <si>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</si>
  <si>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</si>
  <si>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</si>
  <si>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</si>
  <si>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</si>
  <si>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</si>
  <si>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</si>
  <si>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</si>
  <si>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</si>
  <si>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</si>
  <si>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</si>
  <si>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</si>
  <si>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</si>
  <si>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</si>
  <si>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</si>
  <si>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</si>
  <si>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</si>
  <si>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</si>
  <si>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</si>
  <si>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</si>
  <si>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</si>
  <si>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</si>
  <si>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</si>
  <si>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</si>
  <si>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</si>
  <si>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</si>
  <si>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</si>
  <si>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</si>
  <si>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</si>
  <si>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</si>
  <si>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</si>
  <si>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</si>
  <si>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</si>
  <si>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</si>
  <si>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</si>
  <si>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</si>
  <si>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</si>
  <si>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</si>
  <si>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</si>
  <si>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</si>
  <si>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</si>
  <si>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</si>
  <si>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</si>
  <si>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</si>
  <si>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</si>
  <si>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</si>
  <si>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</si>
  <si>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</si>
  <si>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</si>
  <si>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</si>
  <si>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</si>
  <si>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</si>
  <si>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</si>
  <si>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</si>
  <si>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</si>
  <si>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</si>
  <si>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</si>
  <si>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</si>
  <si>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</si>
  <si>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</si>
  <si>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</si>
  <si>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</si>
  <si>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</si>
  <si>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</si>
  <si>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</si>
  <si>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</si>
  <si>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</si>
  <si>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</si>
  <si>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</si>
  <si>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</si>
  <si>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</si>
  <si>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</si>
  <si>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</si>
  <si>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</si>
  <si>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</si>
  <si>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</si>
  <si>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</si>
  <si>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</si>
  <si>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</si>
  <si>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</si>
  <si>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</si>
  <si>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</si>
  <si>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</si>
  <si>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</si>
  <si>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</si>
  <si>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</si>
  <si>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</si>
  <si>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</si>
  <si>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</si>
  <si>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</si>
  <si>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</si>
  <si>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</si>
  <si>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</si>
  <si>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</si>
  <si>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</si>
  <si>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</si>
  <si>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</si>
  <si>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</si>
  <si>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</si>
  <si>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</si>
  <si>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</si>
  <si>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</si>
  <si>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</si>
  <si>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</si>
  <si>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</si>
  <si>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</si>
  <si>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</si>
  <si>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</si>
  <si>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</si>
  <si>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</si>
  <si>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</si>
  <si>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</si>
  <si>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</si>
  <si>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</si>
  <si>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</si>
  <si>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</si>
  <si>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</si>
  <si>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</si>
  <si>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</si>
  <si>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</si>
  <si>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</si>
  <si>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</si>
  <si>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</si>
  <si>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</si>
  <si>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</si>
  <si>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</si>
  <si>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</si>
  <si>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</si>
  <si>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</si>
  <si>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</si>
  <si>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</si>
  <si>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</si>
  <si>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</si>
  <si>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</si>
  <si>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</si>
  <si>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</si>
  <si>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</si>
  <si>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</si>
  <si>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</si>
  <si>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</si>
  <si>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</si>
  <si>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</si>
  <si>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</si>
  <si>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</si>
  <si>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</si>
  <si>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</si>
  <si>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</si>
  <si>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</si>
  <si>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</si>
  <si>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</si>
  <si>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</si>
  <si>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</si>
  <si>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</si>
  <si>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</si>
  <si>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</si>
  <si>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</si>
  <si>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</si>
  <si>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</si>
  <si>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</si>
  <si>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</si>
  <si>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</si>
  <si>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</si>
  <si>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</si>
  <si>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</si>
  <si>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</si>
  <si>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</si>
  <si>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</si>
  <si>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 xml:space="preserve">LE PBK
</t>
  </si>
  <si>
    <t xml:space="preserve">LE Optical PKP under LA
</t>
  </si>
  <si>
    <t xml:space="preserve">LE Therapeutic PKP under LA
</t>
  </si>
  <si>
    <t xml:space="preserve">RE Therapeutic PKP under LA
</t>
  </si>
  <si>
    <t>August</t>
  </si>
  <si>
    <t>Director</t>
  </si>
  <si>
    <t xml:space="preserve">RE PBK
</t>
  </si>
  <si>
    <t xml:space="preserve">RE Optical PKP under LA
</t>
  </si>
  <si>
    <t>Name of the District/MCH: RIO, Kolkata                                                               Reporting for the month: September 2025</t>
  </si>
  <si>
    <t>Reporting Month: - September 2025</t>
  </si>
  <si>
    <t>Ramrajatala Nabin Sangha</t>
  </si>
  <si>
    <t>September</t>
  </si>
  <si>
    <t>Reporting  Month: September 2025                                                       Year: 2025-2026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</si>
  <si>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</si>
  <si>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</si>
  <si>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</si>
  <si>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</si>
  <si>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</si>
  <si>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</si>
  <si>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</si>
  <si>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</si>
  <si>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</si>
  <si>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</si>
  <si>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 xml:space="preserve">Baby Das
</t>
  </si>
  <si>
    <t>Badal Naskar</t>
  </si>
  <si>
    <t>LE Perforated corneal ulcer</t>
  </si>
  <si>
    <t xml:space="preserve">Parimal Debnath
</t>
  </si>
  <si>
    <t xml:space="preserve">Chandana Makhal
</t>
  </si>
  <si>
    <t xml:space="preserve">Mrinal Biswas
</t>
  </si>
  <si>
    <t xml:space="preserve">LE Bullous keratopathy
</t>
  </si>
  <si>
    <t>Biswanath Basak</t>
  </si>
  <si>
    <t xml:space="preserve">LE Interstitial Keratitis
</t>
  </si>
  <si>
    <t xml:space="preserve">Sahana Bibi
</t>
  </si>
  <si>
    <t xml:space="preserve">LE Vascularised Corneal Opacity
</t>
  </si>
  <si>
    <t xml:space="preserve">LE Triple Procedure under LA
</t>
  </si>
  <si>
    <t xml:space="preserve">Sudhanshu Mondal
</t>
  </si>
  <si>
    <t>RE Non-healing fungal corneal ulcer</t>
  </si>
  <si>
    <t xml:space="preserve">Mamata Sarkar
</t>
  </si>
  <si>
    <t xml:space="preserve">Sanjay
</t>
  </si>
  <si>
    <t xml:space="preserve">Israfil Sk
</t>
  </si>
  <si>
    <t xml:space="preserve">RE Corneal full-thickness scar with iris pigment in situ
</t>
  </si>
  <si>
    <t xml:space="preserve">Abdul Adut
</t>
  </si>
  <si>
    <t xml:space="preserve">RE Stromal abscess
</t>
  </si>
  <si>
    <t xml:space="preserve">Shikandar Verma
</t>
  </si>
  <si>
    <t>Late Arpita Bhattacharya</t>
  </si>
  <si>
    <t>Late Malati Pal</t>
  </si>
  <si>
    <t>Dumdum Cantonment, Kolkata - 700065</t>
  </si>
  <si>
    <t>Bhattacharya Lane, Howrah - 711104</t>
  </si>
  <si>
    <t>Late Angshuman Guha</t>
  </si>
  <si>
    <t>2/27, Naktala, Kolkata - 700047</t>
  </si>
  <si>
    <t>Reporting Month: -  September 2025</t>
  </si>
  <si>
    <t>Reporting for the month: September 2025</t>
  </si>
  <si>
    <t>For the reporting month September 2025</t>
  </si>
  <si>
    <t>Reporting Month: September 2025</t>
  </si>
  <si>
    <t>No. of Eye Patients attended during the Month September 2025</t>
  </si>
  <si>
    <t>No. of Cataract Cases Indentified during the Month September 2025</t>
  </si>
  <si>
    <t>No. of Cataract Operation during the month September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</si>
</sst>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6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0" fontId="47" fillId="0" borderId="49" xfId="0" applyFont="1" applyBorder="1" applyAlignment="1">
      <alignment vertical="center" wrapText="1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7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4" t="s">
        <v>247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</row>
    <row r="2" spans="1:25" ht="18" customHeight="1">
      <c r="A2" s="316" t="s">
        <v>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</row>
    <row r="3" spans="1:25" ht="18" customHeight="1" thickBot="1">
      <c r="A3" s="331" t="s">
        <v>311</v>
      </c>
      <c r="B3" s="332"/>
      <c r="C3" s="332"/>
      <c r="D3" s="332"/>
      <c r="E3" s="332"/>
      <c r="F3" s="332"/>
      <c r="G3" s="332"/>
      <c r="H3" s="332"/>
      <c r="I3" s="332"/>
      <c r="J3" s="332"/>
      <c r="K3" s="333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06" t="s">
        <v>286</v>
      </c>
      <c r="B4" s="308" t="s">
        <v>228</v>
      </c>
      <c r="C4" s="308" t="s">
        <v>109</v>
      </c>
      <c r="D4" s="329" t="s">
        <v>2</v>
      </c>
      <c r="E4" s="321" t="s">
        <v>172</v>
      </c>
      <c r="F4" s="322"/>
      <c r="G4" s="323"/>
      <c r="H4" s="321" t="s">
        <v>176</v>
      </c>
      <c r="I4" s="322"/>
      <c r="J4" s="323"/>
      <c r="K4" s="304" t="s">
        <v>3</v>
      </c>
      <c r="L4" s="306" t="s">
        <v>30</v>
      </c>
      <c r="M4" s="308"/>
      <c r="N4" s="309"/>
      <c r="O4" s="306" t="s">
        <v>64</v>
      </c>
      <c r="P4" s="308"/>
      <c r="Q4" s="308"/>
      <c r="R4" s="309"/>
      <c r="S4" s="318" t="s">
        <v>177</v>
      </c>
      <c r="T4" s="319"/>
      <c r="U4" s="319"/>
      <c r="V4" s="320"/>
      <c r="W4" s="325" t="s">
        <v>164</v>
      </c>
      <c r="X4" s="327" t="s">
        <v>163</v>
      </c>
      <c r="Y4" s="313" t="s">
        <v>4</v>
      </c>
    </row>
    <row r="5" spans="1:25" ht="35.25" customHeight="1" thickBot="1">
      <c r="A5" s="307"/>
      <c r="B5" s="324"/>
      <c r="C5" s="324"/>
      <c r="D5" s="330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05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26"/>
      <c r="X5" s="328"/>
      <c r="Y5" s="313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19" t="s">
        <v>120</v>
      </c>
      <c r="O6" s="200" t="s">
        <v>121</v>
      </c>
      <c r="P6" s="198" t="s">
        <v>141</v>
      </c>
      <c r="Q6" s="198" t="s">
        <v>142</v>
      </c>
      <c r="R6" s="202" t="s">
        <v>122</v>
      </c>
      <c r="S6" s="291" t="s">
        <v>123</v>
      </c>
      <c r="T6" s="292" t="s">
        <v>124</v>
      </c>
      <c r="U6" s="292" t="s">
        <v>125</v>
      </c>
      <c r="V6" s="293" t="s">
        <v>126</v>
      </c>
      <c r="W6" s="298" t="s">
        <v>127</v>
      </c>
      <c r="X6" s="211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4</v>
      </c>
      <c r="G7" s="103">
        <v>1</v>
      </c>
      <c r="H7" s="102">
        <v>0</v>
      </c>
      <c r="I7" s="89">
        <v>34</v>
      </c>
      <c r="J7" s="181">
        <v>62</v>
      </c>
      <c r="K7" s="124">
        <f t="shared" ref="K7:K17" si="0">E7+F7+G7+H7+I7+J7</f>
        <v>101</v>
      </c>
      <c r="L7" s="102">
        <v>56</v>
      </c>
      <c r="M7" s="218">
        <v>45</v>
      </c>
      <c r="N7" s="220">
        <v>0</v>
      </c>
      <c r="O7" s="286">
        <v>9</v>
      </c>
      <c r="P7" s="283">
        <v>38</v>
      </c>
      <c r="Q7" s="283">
        <v>42</v>
      </c>
      <c r="R7" s="296">
        <v>12</v>
      </c>
      <c r="S7" s="286">
        <v>8</v>
      </c>
      <c r="T7" s="283">
        <v>45</v>
      </c>
      <c r="U7" s="283">
        <v>40</v>
      </c>
      <c r="V7" s="297">
        <v>8</v>
      </c>
      <c r="W7" s="186">
        <v>1</v>
      </c>
      <c r="X7" s="108">
        <v>99</v>
      </c>
      <c r="Y7" s="282" t="s">
        <v>308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5</v>
      </c>
      <c r="G8" s="103">
        <v>0</v>
      </c>
      <c r="H8" s="102">
        <v>0</v>
      </c>
      <c r="I8" s="89">
        <v>53</v>
      </c>
      <c r="J8" s="181">
        <v>49</v>
      </c>
      <c r="K8" s="124">
        <f t="shared" si="0"/>
        <v>107</v>
      </c>
      <c r="L8" s="102">
        <v>56</v>
      </c>
      <c r="M8" s="218">
        <v>51</v>
      </c>
      <c r="N8" s="220">
        <v>0</v>
      </c>
      <c r="O8" s="286">
        <v>11</v>
      </c>
      <c r="P8" s="283">
        <v>41</v>
      </c>
      <c r="Q8" s="283">
        <v>45</v>
      </c>
      <c r="R8" s="296">
        <v>10</v>
      </c>
      <c r="S8" s="286">
        <v>10</v>
      </c>
      <c r="T8" s="283">
        <v>49</v>
      </c>
      <c r="U8" s="283">
        <v>42</v>
      </c>
      <c r="V8" s="297">
        <v>6</v>
      </c>
      <c r="W8" s="186">
        <v>2</v>
      </c>
      <c r="X8" s="108">
        <v>103</v>
      </c>
      <c r="Y8" s="282"/>
    </row>
    <row r="9" spans="1:25" ht="15.75">
      <c r="A9" s="102">
        <v>3</v>
      </c>
      <c r="B9" s="118" t="s">
        <v>267</v>
      </c>
      <c r="C9" s="90" t="s">
        <v>257</v>
      </c>
      <c r="D9" s="123" t="s">
        <v>258</v>
      </c>
      <c r="E9" s="121">
        <v>0</v>
      </c>
      <c r="F9" s="89">
        <v>6</v>
      </c>
      <c r="G9" s="103">
        <v>1</v>
      </c>
      <c r="H9" s="102">
        <v>0</v>
      </c>
      <c r="I9" s="89">
        <v>38</v>
      </c>
      <c r="J9" s="181">
        <v>60</v>
      </c>
      <c r="K9" s="124">
        <f>E9+F9+G9+H9+I9+J9</f>
        <v>105</v>
      </c>
      <c r="L9" s="102">
        <v>52</v>
      </c>
      <c r="M9" s="218">
        <v>53</v>
      </c>
      <c r="N9" s="220">
        <v>0</v>
      </c>
      <c r="O9" s="286">
        <v>13</v>
      </c>
      <c r="P9" s="283">
        <v>44</v>
      </c>
      <c r="Q9" s="283">
        <v>40</v>
      </c>
      <c r="R9" s="296">
        <v>8</v>
      </c>
      <c r="S9" s="286">
        <v>9</v>
      </c>
      <c r="T9" s="283">
        <v>58</v>
      </c>
      <c r="U9" s="283">
        <v>31</v>
      </c>
      <c r="V9" s="297">
        <v>7</v>
      </c>
      <c r="W9" s="186">
        <v>1</v>
      </c>
      <c r="X9" s="108">
        <v>103</v>
      </c>
      <c r="Y9" s="282"/>
    </row>
    <row r="10" spans="1:25" ht="15.75">
      <c r="A10" s="102">
        <v>4</v>
      </c>
      <c r="B10" s="143" t="s">
        <v>269</v>
      </c>
      <c r="C10" s="90" t="s">
        <v>257</v>
      </c>
      <c r="D10" s="123" t="s">
        <v>258</v>
      </c>
      <c r="E10" s="138">
        <v>0</v>
      </c>
      <c r="F10" s="126">
        <v>8</v>
      </c>
      <c r="G10" s="130">
        <v>5</v>
      </c>
      <c r="H10" s="129">
        <v>0</v>
      </c>
      <c r="I10" s="126">
        <v>71</v>
      </c>
      <c r="J10" s="182">
        <v>150</v>
      </c>
      <c r="K10" s="124">
        <f t="shared" si="0"/>
        <v>234</v>
      </c>
      <c r="L10" s="102">
        <v>125</v>
      </c>
      <c r="M10" s="218">
        <v>109</v>
      </c>
      <c r="N10" s="220">
        <v>0</v>
      </c>
      <c r="O10" s="286">
        <v>28</v>
      </c>
      <c r="P10" s="283">
        <v>89</v>
      </c>
      <c r="Q10" s="283">
        <v>98</v>
      </c>
      <c r="R10" s="296">
        <v>19</v>
      </c>
      <c r="S10" s="286">
        <v>23</v>
      </c>
      <c r="T10" s="283">
        <v>129</v>
      </c>
      <c r="U10" s="283">
        <v>70</v>
      </c>
      <c r="V10" s="297">
        <v>12</v>
      </c>
      <c r="W10" s="144">
        <v>7</v>
      </c>
      <c r="X10" s="132">
        <v>220</v>
      </c>
      <c r="Y10" s="282"/>
    </row>
    <row r="11" spans="1:25" ht="16.5" thickBot="1">
      <c r="A11" s="104">
        <v>5</v>
      </c>
      <c r="B11" s="119" t="s">
        <v>272</v>
      </c>
      <c r="C11" s="99" t="s">
        <v>257</v>
      </c>
      <c r="D11" s="137" t="s">
        <v>258</v>
      </c>
      <c r="E11" s="104">
        <v>0</v>
      </c>
      <c r="F11" s="98">
        <v>1</v>
      </c>
      <c r="G11" s="105">
        <v>0</v>
      </c>
      <c r="H11" s="104">
        <v>0</v>
      </c>
      <c r="I11" s="98">
        <v>57</v>
      </c>
      <c r="J11" s="201">
        <v>46</v>
      </c>
      <c r="K11" s="125">
        <f t="shared" si="0"/>
        <v>104</v>
      </c>
      <c r="L11" s="104">
        <v>66</v>
      </c>
      <c r="M11" s="221">
        <v>38</v>
      </c>
      <c r="N11" s="217">
        <v>0</v>
      </c>
      <c r="O11" s="288">
        <v>15</v>
      </c>
      <c r="P11" s="284">
        <v>42</v>
      </c>
      <c r="Q11" s="284">
        <v>38</v>
      </c>
      <c r="R11" s="301">
        <v>9</v>
      </c>
      <c r="S11" s="288">
        <v>7</v>
      </c>
      <c r="T11" s="284">
        <v>52</v>
      </c>
      <c r="U11" s="284">
        <v>36</v>
      </c>
      <c r="V11" s="289">
        <v>9</v>
      </c>
      <c r="W11" s="145">
        <v>2</v>
      </c>
      <c r="X11" s="114">
        <v>100</v>
      </c>
      <c r="Y11" s="282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3</v>
      </c>
      <c r="G12" s="130">
        <v>4</v>
      </c>
      <c r="H12" s="138">
        <v>0</v>
      </c>
      <c r="I12" s="126">
        <v>73</v>
      </c>
      <c r="J12" s="182">
        <v>25</v>
      </c>
      <c r="K12" s="131">
        <f t="shared" si="0"/>
        <v>105</v>
      </c>
      <c r="L12" s="102">
        <v>56</v>
      </c>
      <c r="M12" s="218">
        <v>49</v>
      </c>
      <c r="N12" s="220">
        <v>0</v>
      </c>
      <c r="O12" s="290">
        <v>10</v>
      </c>
      <c r="P12" s="285">
        <v>43</v>
      </c>
      <c r="Q12" s="285">
        <v>41</v>
      </c>
      <c r="R12" s="299">
        <v>11</v>
      </c>
      <c r="S12" s="290">
        <v>5</v>
      </c>
      <c r="T12" s="285">
        <v>55</v>
      </c>
      <c r="U12" s="285">
        <v>35</v>
      </c>
      <c r="V12" s="300">
        <v>10</v>
      </c>
      <c r="W12" s="144">
        <v>3</v>
      </c>
      <c r="X12" s="132">
        <v>99</v>
      </c>
      <c r="Y12" s="282"/>
    </row>
    <row r="13" spans="1:25" ht="15.75">
      <c r="A13" s="106">
        <v>7</v>
      </c>
      <c r="B13" s="118" t="s">
        <v>274</v>
      </c>
      <c r="C13" s="127" t="s">
        <v>257</v>
      </c>
      <c r="D13" s="128" t="s">
        <v>258</v>
      </c>
      <c r="E13" s="129">
        <v>0</v>
      </c>
      <c r="F13" s="126">
        <v>2</v>
      </c>
      <c r="G13" s="130">
        <v>0</v>
      </c>
      <c r="H13" s="138">
        <v>0</v>
      </c>
      <c r="I13" s="126">
        <v>40</v>
      </c>
      <c r="J13" s="182">
        <v>75</v>
      </c>
      <c r="K13" s="131">
        <f t="shared" si="0"/>
        <v>117</v>
      </c>
      <c r="L13" s="102">
        <v>65</v>
      </c>
      <c r="M13" s="218">
        <v>52</v>
      </c>
      <c r="N13" s="220">
        <v>0</v>
      </c>
      <c r="O13" s="286">
        <v>15</v>
      </c>
      <c r="P13" s="283">
        <v>44</v>
      </c>
      <c r="Q13" s="283">
        <v>49</v>
      </c>
      <c r="R13" s="296">
        <v>9</v>
      </c>
      <c r="S13" s="286">
        <v>11</v>
      </c>
      <c r="T13" s="283">
        <v>64</v>
      </c>
      <c r="U13" s="283">
        <v>36</v>
      </c>
      <c r="V13" s="297">
        <v>6</v>
      </c>
      <c r="W13" s="144">
        <v>4</v>
      </c>
      <c r="X13" s="132">
        <v>109</v>
      </c>
      <c r="Y13" s="282"/>
    </row>
    <row r="14" spans="1:25" ht="16.5" thickBot="1">
      <c r="A14" s="104">
        <v>8</v>
      </c>
      <c r="B14" s="119" t="s">
        <v>273</v>
      </c>
      <c r="C14" s="99" t="s">
        <v>257</v>
      </c>
      <c r="D14" s="137" t="s">
        <v>258</v>
      </c>
      <c r="E14" s="104">
        <v>0</v>
      </c>
      <c r="F14" s="98">
        <v>5</v>
      </c>
      <c r="G14" s="105">
        <v>2</v>
      </c>
      <c r="H14" s="122">
        <v>1</v>
      </c>
      <c r="I14" s="98">
        <v>54</v>
      </c>
      <c r="J14" s="183">
        <v>85</v>
      </c>
      <c r="K14" s="125">
        <f t="shared" si="0"/>
        <v>147</v>
      </c>
      <c r="L14" s="104">
        <v>90</v>
      </c>
      <c r="M14" s="221">
        <v>57</v>
      </c>
      <c r="N14" s="217">
        <v>0</v>
      </c>
      <c r="O14" s="288">
        <v>17</v>
      </c>
      <c r="P14" s="284">
        <v>56</v>
      </c>
      <c r="Q14" s="284">
        <v>62</v>
      </c>
      <c r="R14" s="301">
        <v>12</v>
      </c>
      <c r="S14" s="288">
        <v>14</v>
      </c>
      <c r="T14" s="284">
        <v>82</v>
      </c>
      <c r="U14" s="284">
        <v>44</v>
      </c>
      <c r="V14" s="289">
        <v>7</v>
      </c>
      <c r="W14" s="145">
        <v>5</v>
      </c>
      <c r="X14" s="114">
        <v>137</v>
      </c>
      <c r="Y14" s="282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7</v>
      </c>
      <c r="G15" s="103">
        <v>6</v>
      </c>
      <c r="H15" s="102">
        <v>0</v>
      </c>
      <c r="I15" s="89">
        <v>33</v>
      </c>
      <c r="J15" s="181">
        <v>60</v>
      </c>
      <c r="K15" s="124">
        <f t="shared" si="0"/>
        <v>106</v>
      </c>
      <c r="L15" s="102">
        <v>61</v>
      </c>
      <c r="M15" s="218">
        <v>45</v>
      </c>
      <c r="N15" s="220">
        <v>0</v>
      </c>
      <c r="O15" s="290">
        <v>14</v>
      </c>
      <c r="P15" s="285">
        <v>40</v>
      </c>
      <c r="Q15" s="285">
        <v>46</v>
      </c>
      <c r="R15" s="299">
        <v>6</v>
      </c>
      <c r="S15" s="290">
        <v>6</v>
      </c>
      <c r="T15" s="285">
        <v>51</v>
      </c>
      <c r="U15" s="285">
        <v>39</v>
      </c>
      <c r="V15" s="300">
        <v>10</v>
      </c>
      <c r="W15" s="186">
        <v>2</v>
      </c>
      <c r="X15" s="108">
        <v>102</v>
      </c>
      <c r="Y15" s="282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1</v>
      </c>
      <c r="G16" s="103">
        <v>2</v>
      </c>
      <c r="H16" s="102">
        <v>0</v>
      </c>
      <c r="I16" s="89">
        <v>64</v>
      </c>
      <c r="J16" s="181">
        <v>35</v>
      </c>
      <c r="K16" s="124">
        <f t="shared" si="0"/>
        <v>102</v>
      </c>
      <c r="L16" s="102">
        <v>41</v>
      </c>
      <c r="M16" s="218">
        <v>61</v>
      </c>
      <c r="N16" s="220">
        <v>0</v>
      </c>
      <c r="O16" s="286">
        <v>12</v>
      </c>
      <c r="P16" s="283">
        <v>39</v>
      </c>
      <c r="Q16" s="283">
        <v>47</v>
      </c>
      <c r="R16" s="296">
        <v>4</v>
      </c>
      <c r="S16" s="286">
        <v>11</v>
      </c>
      <c r="T16" s="283">
        <v>53</v>
      </c>
      <c r="U16" s="283">
        <v>34</v>
      </c>
      <c r="V16" s="297">
        <v>4</v>
      </c>
      <c r="W16" s="186">
        <v>1</v>
      </c>
      <c r="X16" s="108">
        <v>100</v>
      </c>
      <c r="Y16" s="282"/>
    </row>
    <row r="17" spans="1:25" ht="15.75">
      <c r="A17" s="106">
        <v>11</v>
      </c>
      <c r="B17" s="140" t="s">
        <v>270</v>
      </c>
      <c r="C17" s="141" t="s">
        <v>257</v>
      </c>
      <c r="D17" s="142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0">
        <v>0</v>
      </c>
      <c r="O17" s="286">
        <v>0</v>
      </c>
      <c r="P17" s="283">
        <v>0</v>
      </c>
      <c r="Q17" s="283">
        <v>0</v>
      </c>
      <c r="R17" s="287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82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2"/>
      <c r="P18" s="1"/>
      <c r="Q18" s="1"/>
      <c r="R18" s="214"/>
      <c r="S18" s="134"/>
      <c r="T18" s="133"/>
      <c r="U18" s="133"/>
      <c r="V18" s="135"/>
      <c r="W18" s="185"/>
      <c r="X18" s="113"/>
      <c r="Y18" s="136"/>
    </row>
    <row r="19" spans="1:25" ht="16.5" thickBot="1">
      <c r="A19" s="310" t="s">
        <v>5</v>
      </c>
      <c r="B19" s="311"/>
      <c r="C19" s="311"/>
      <c r="D19" s="312"/>
      <c r="E19" s="109">
        <f t="shared" ref="E19:X19" si="1">SUM(E7:E18)</f>
        <v>0</v>
      </c>
      <c r="F19" s="110">
        <f t="shared" si="1"/>
        <v>42</v>
      </c>
      <c r="G19" s="111">
        <f t="shared" si="1"/>
        <v>21</v>
      </c>
      <c r="H19" s="109">
        <f t="shared" si="1"/>
        <v>1</v>
      </c>
      <c r="I19" s="110">
        <f t="shared" si="1"/>
        <v>517</v>
      </c>
      <c r="J19" s="111">
        <f t="shared" si="1"/>
        <v>647</v>
      </c>
      <c r="K19" s="125">
        <f t="shared" si="1"/>
        <v>1228</v>
      </c>
      <c r="L19" s="109">
        <f t="shared" si="1"/>
        <v>668</v>
      </c>
      <c r="M19" s="110">
        <f t="shared" si="1"/>
        <v>560</v>
      </c>
      <c r="N19" s="111">
        <f t="shared" si="1"/>
        <v>0</v>
      </c>
      <c r="O19" s="223">
        <f t="shared" si="1"/>
        <v>144</v>
      </c>
      <c r="P19" s="110">
        <f t="shared" si="1"/>
        <v>476</v>
      </c>
      <c r="Q19" s="110">
        <f t="shared" si="1"/>
        <v>508</v>
      </c>
      <c r="R19" s="215">
        <f t="shared" si="1"/>
        <v>100</v>
      </c>
      <c r="S19" s="294">
        <f t="shared" si="1"/>
        <v>104</v>
      </c>
      <c r="T19" s="295">
        <f t="shared" si="1"/>
        <v>638</v>
      </c>
      <c r="U19" s="295">
        <f t="shared" si="1"/>
        <v>407</v>
      </c>
      <c r="V19" s="111">
        <f t="shared" si="1"/>
        <v>79</v>
      </c>
      <c r="W19" s="117">
        <f t="shared" si="1"/>
        <v>28</v>
      </c>
      <c r="X19" s="111">
        <f t="shared" si="1"/>
        <v>1172</v>
      </c>
      <c r="Y19" s="136"/>
    </row>
    <row r="20" spans="1:25" ht="15">
      <c r="A20" s="302" t="s">
        <v>281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</row>
    <row r="21" spans="1:25" ht="15">
      <c r="A21" s="303" t="s">
        <v>165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4" t="s">
        <v>227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</row>
    <row r="2" spans="1:38" ht="18" customHeight="1">
      <c r="A2" s="343" t="s">
        <v>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</row>
    <row r="3" spans="1:38" ht="14.1" customHeight="1">
      <c r="A3" s="346" t="s">
        <v>62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7" t="s">
        <v>63</v>
      </c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</row>
    <row r="4" spans="1:38" s="62" customFormat="1" ht="24" customHeight="1">
      <c r="A4" s="335" t="s">
        <v>1</v>
      </c>
      <c r="B4" s="342" t="s">
        <v>111</v>
      </c>
      <c r="C4" s="335" t="s">
        <v>17</v>
      </c>
      <c r="D4" s="335"/>
      <c r="E4" s="335"/>
      <c r="F4" s="335" t="s">
        <v>178</v>
      </c>
      <c r="G4" s="335"/>
      <c r="H4" s="335"/>
      <c r="I4" s="335" t="s">
        <v>179</v>
      </c>
      <c r="J4" s="335"/>
      <c r="K4" s="335"/>
      <c r="L4" s="335" t="s">
        <v>20</v>
      </c>
      <c r="M4" s="335"/>
      <c r="N4" s="335"/>
      <c r="O4" s="335" t="s">
        <v>110</v>
      </c>
      <c r="P4" s="335"/>
      <c r="Q4" s="335"/>
      <c r="R4" s="335" t="s">
        <v>112</v>
      </c>
      <c r="S4" s="335"/>
      <c r="T4" s="335"/>
      <c r="U4" s="335" t="s">
        <v>3</v>
      </c>
      <c r="V4" s="335"/>
      <c r="W4" s="335"/>
      <c r="X4" s="335"/>
      <c r="Y4" s="335" t="s">
        <v>30</v>
      </c>
      <c r="Z4" s="335"/>
      <c r="AA4" s="335"/>
      <c r="AB4" s="335" t="s">
        <v>64</v>
      </c>
      <c r="AC4" s="335"/>
      <c r="AD4" s="335"/>
      <c r="AE4" s="335"/>
      <c r="AF4" s="342" t="s">
        <v>177</v>
      </c>
      <c r="AG4" s="342"/>
      <c r="AH4" s="342"/>
      <c r="AI4" s="342"/>
      <c r="AJ4" s="345" t="s">
        <v>217</v>
      </c>
      <c r="AK4" s="345" t="s">
        <v>218</v>
      </c>
      <c r="AL4" s="345" t="s">
        <v>4</v>
      </c>
    </row>
    <row r="5" spans="1:38" s="62" customFormat="1" ht="86.25" customHeight="1">
      <c r="A5" s="335"/>
      <c r="B5" s="342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5"/>
      <c r="AK5" s="345"/>
      <c r="AL5" s="345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6" t="s">
        <v>70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7" t="s">
        <v>61</v>
      </c>
      <c r="B24" s="337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9" t="s">
        <v>220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1"/>
    </row>
    <row r="26" spans="1:38">
      <c r="A26" s="338" t="s">
        <v>221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</row>
    <row r="27" spans="1:38">
      <c r="A27" s="334" t="s">
        <v>219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9" t="s">
        <v>239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>
      <c r="A2" s="351" t="s">
        <v>288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0">
      <c r="A3" s="353" t="s">
        <v>259</v>
      </c>
      <c r="B3" s="354"/>
      <c r="C3" s="354"/>
      <c r="D3" s="355"/>
      <c r="E3" s="353" t="s">
        <v>354</v>
      </c>
      <c r="F3" s="354"/>
      <c r="G3" s="354"/>
      <c r="H3" s="354"/>
      <c r="I3" s="354"/>
      <c r="J3" s="354"/>
    </row>
    <row r="4" spans="1:10" ht="15.75">
      <c r="A4" s="356" t="s">
        <v>33</v>
      </c>
      <c r="B4" s="356"/>
      <c r="C4" s="358" t="s">
        <v>355</v>
      </c>
      <c r="D4" s="358"/>
      <c r="E4" s="358"/>
      <c r="F4" s="358"/>
      <c r="G4" s="358" t="s">
        <v>301</v>
      </c>
      <c r="H4" s="358"/>
      <c r="I4" s="358"/>
      <c r="J4" s="358"/>
    </row>
    <row r="5" spans="1:10" ht="32.25" thickBot="1">
      <c r="A5" s="357"/>
      <c r="B5" s="357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2" t="s">
        <v>7</v>
      </c>
      <c r="B6" s="363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9" t="s">
        <v>145</v>
      </c>
      <c r="B7" s="30" t="s">
        <v>144</v>
      </c>
      <c r="C7" s="30">
        <v>317</v>
      </c>
      <c r="D7" s="30"/>
      <c r="E7" s="30"/>
      <c r="F7" s="30">
        <f>C7+D7+E7</f>
        <v>317</v>
      </c>
      <c r="G7" s="30">
        <f>C7+2872</f>
        <v>3189</v>
      </c>
      <c r="H7" s="30"/>
      <c r="I7" s="30"/>
      <c r="J7" s="31">
        <f>G7+H7+I7</f>
        <v>3189</v>
      </c>
    </row>
    <row r="8" spans="1:10">
      <c r="A8" s="360"/>
      <c r="B8" s="30" t="s">
        <v>39</v>
      </c>
      <c r="C8" s="30">
        <v>288</v>
      </c>
      <c r="D8" s="30"/>
      <c r="E8" s="30"/>
      <c r="F8" s="30">
        <f t="shared" ref="F8:F11" si="0">C8+D8+E8</f>
        <v>288</v>
      </c>
      <c r="G8" s="30">
        <f>C8+2556</f>
        <v>2844</v>
      </c>
      <c r="H8" s="30"/>
      <c r="I8" s="30"/>
      <c r="J8" s="31">
        <f t="shared" ref="J8:J71" si="1">G8+H8+I8</f>
        <v>2844</v>
      </c>
    </row>
    <row r="9" spans="1:10">
      <c r="A9" s="360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0"/>
      <c r="B10" s="30" t="s">
        <v>40</v>
      </c>
      <c r="C10" s="30">
        <v>233</v>
      </c>
      <c r="D10" s="30"/>
      <c r="E10" s="30"/>
      <c r="F10" s="30">
        <f t="shared" si="0"/>
        <v>233</v>
      </c>
      <c r="G10" s="30">
        <f>C10+2174</f>
        <v>2407</v>
      </c>
      <c r="H10" s="30"/>
      <c r="I10" s="30"/>
      <c r="J10" s="31">
        <f t="shared" si="1"/>
        <v>2407</v>
      </c>
    </row>
    <row r="11" spans="1:10">
      <c r="A11" s="360"/>
      <c r="B11" s="30" t="s">
        <v>41</v>
      </c>
      <c r="C11" s="30">
        <v>3</v>
      </c>
      <c r="D11" s="30"/>
      <c r="E11" s="30"/>
      <c r="F11" s="30">
        <f t="shared" si="0"/>
        <v>3</v>
      </c>
      <c r="G11" s="30">
        <f>C11+8</f>
        <v>11</v>
      </c>
      <c r="H11" s="30"/>
      <c r="I11" s="30"/>
      <c r="J11" s="31">
        <f t="shared" si="1"/>
        <v>11</v>
      </c>
    </row>
    <row r="12" spans="1:10" ht="15.75" thickBot="1">
      <c r="A12" s="361"/>
      <c r="B12" s="32" t="s">
        <v>42</v>
      </c>
      <c r="C12" s="146">
        <f>C10+C11</f>
        <v>236</v>
      </c>
      <c r="D12" s="32"/>
      <c r="E12" s="32"/>
      <c r="F12" s="146">
        <f>SUM(C12:E12)</f>
        <v>236</v>
      </c>
      <c r="G12" s="146">
        <f>SUM(G10:G11)</f>
        <v>2418</v>
      </c>
      <c r="H12" s="32"/>
      <c r="I12" s="32"/>
      <c r="J12" s="146">
        <f>SUM(G12:I12)</f>
        <v>2418</v>
      </c>
    </row>
    <row r="13" spans="1:10" ht="15.75" thickTop="1">
      <c r="A13" s="364" t="s">
        <v>43</v>
      </c>
      <c r="B13" s="365"/>
      <c r="C13" s="33"/>
      <c r="D13" s="33"/>
      <c r="E13" s="33"/>
      <c r="F13" s="33"/>
      <c r="G13" s="192"/>
      <c r="H13" s="33"/>
      <c r="I13" s="33"/>
      <c r="J13" s="34"/>
    </row>
    <row r="14" spans="1:10">
      <c r="A14" s="359" t="s">
        <v>145</v>
      </c>
      <c r="B14" s="30" t="s">
        <v>144</v>
      </c>
      <c r="C14" s="30">
        <v>817</v>
      </c>
      <c r="D14" s="30"/>
      <c r="E14" s="30"/>
      <c r="F14" s="30">
        <f t="shared" ref="F14:F20" si="2">C14+D14+E14</f>
        <v>817</v>
      </c>
      <c r="G14" s="30">
        <f>C14+6744</f>
        <v>7561</v>
      </c>
      <c r="H14" s="30"/>
      <c r="I14" s="30"/>
      <c r="J14" s="31">
        <f t="shared" si="1"/>
        <v>7561</v>
      </c>
    </row>
    <row r="15" spans="1:10">
      <c r="A15" s="360"/>
      <c r="B15" s="30" t="s">
        <v>39</v>
      </c>
      <c r="C15" s="30">
        <v>743</v>
      </c>
      <c r="D15" s="30"/>
      <c r="E15" s="30"/>
      <c r="F15" s="30">
        <f t="shared" si="2"/>
        <v>743</v>
      </c>
      <c r="G15" s="30">
        <f>C15+6132</f>
        <v>6875</v>
      </c>
      <c r="H15" s="30"/>
      <c r="I15" s="30"/>
      <c r="J15" s="31">
        <f t="shared" si="1"/>
        <v>6875</v>
      </c>
    </row>
    <row r="16" spans="1:10">
      <c r="A16" s="360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0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0"/>
      <c r="B18" s="30" t="s">
        <v>41</v>
      </c>
      <c r="C18" s="30">
        <v>57</v>
      </c>
      <c r="D18" s="30"/>
      <c r="E18" s="30"/>
      <c r="F18" s="30">
        <f t="shared" si="2"/>
        <v>57</v>
      </c>
      <c r="G18" s="30">
        <f>C18+509</f>
        <v>566</v>
      </c>
      <c r="H18" s="30"/>
      <c r="I18" s="30"/>
      <c r="J18" s="31">
        <f t="shared" si="1"/>
        <v>566</v>
      </c>
    </row>
    <row r="19" spans="1:10">
      <c r="A19" s="360"/>
      <c r="B19" s="35" t="s">
        <v>222</v>
      </c>
      <c r="C19" s="35">
        <v>81</v>
      </c>
      <c r="D19" s="35"/>
      <c r="E19" s="35"/>
      <c r="F19" s="30">
        <f t="shared" si="2"/>
        <v>81</v>
      </c>
      <c r="G19" s="30">
        <f>C19+1592</f>
        <v>1673</v>
      </c>
      <c r="H19" s="35"/>
      <c r="I19" s="35"/>
      <c r="J19" s="31">
        <f t="shared" si="1"/>
        <v>1673</v>
      </c>
    </row>
    <row r="20" spans="1:10">
      <c r="A20" s="360"/>
      <c r="B20" s="35" t="s">
        <v>230</v>
      </c>
      <c r="C20" s="35">
        <v>49</v>
      </c>
      <c r="D20" s="35"/>
      <c r="E20" s="35"/>
      <c r="F20" s="30">
        <f t="shared" si="2"/>
        <v>49</v>
      </c>
      <c r="G20" s="30">
        <f>C20+578</f>
        <v>627</v>
      </c>
      <c r="H20" s="35"/>
      <c r="I20" s="35"/>
      <c r="J20" s="31">
        <f t="shared" si="1"/>
        <v>627</v>
      </c>
    </row>
    <row r="21" spans="1:10" ht="15.75" thickBot="1">
      <c r="A21" s="361"/>
      <c r="B21" s="32" t="s">
        <v>231</v>
      </c>
      <c r="C21" s="146">
        <f>C17+C18+C19+C20</f>
        <v>187</v>
      </c>
      <c r="D21" s="32"/>
      <c r="E21" s="32"/>
      <c r="F21" s="146">
        <f>C21+D21+E21</f>
        <v>187</v>
      </c>
      <c r="G21" s="146">
        <f>SUM(G17:G20)</f>
        <v>2866</v>
      </c>
      <c r="H21" s="32"/>
      <c r="I21" s="32"/>
      <c r="J21" s="146">
        <f t="shared" si="1"/>
        <v>2866</v>
      </c>
    </row>
    <row r="22" spans="1:10" ht="15.75" thickTop="1">
      <c r="A22" s="364" t="s">
        <v>8</v>
      </c>
      <c r="B22" s="365"/>
      <c r="C22" s="33"/>
      <c r="D22" s="33"/>
      <c r="E22" s="33"/>
      <c r="F22" s="33"/>
      <c r="G22" s="192"/>
      <c r="H22" s="33"/>
      <c r="I22" s="33"/>
      <c r="J22" s="34"/>
    </row>
    <row r="23" spans="1:10">
      <c r="A23" s="359" t="s">
        <v>145</v>
      </c>
      <c r="B23" s="30" t="s">
        <v>144</v>
      </c>
      <c r="C23" s="30">
        <v>76</v>
      </c>
      <c r="D23" s="30"/>
      <c r="E23" s="30"/>
      <c r="F23" s="30">
        <f t="shared" ref="F23:F28" si="3">C23+D23+E23</f>
        <v>76</v>
      </c>
      <c r="G23" s="30">
        <f>C23+543</f>
        <v>619</v>
      </c>
      <c r="H23" s="30"/>
      <c r="I23" s="30"/>
      <c r="J23" s="31">
        <f t="shared" si="1"/>
        <v>619</v>
      </c>
    </row>
    <row r="24" spans="1:10">
      <c r="A24" s="360"/>
      <c r="B24" s="30" t="s">
        <v>39</v>
      </c>
      <c r="C24" s="30">
        <v>74</v>
      </c>
      <c r="D24" s="30"/>
      <c r="E24" s="30"/>
      <c r="F24" s="30">
        <f t="shared" si="3"/>
        <v>74</v>
      </c>
      <c r="G24" s="30">
        <f>C24+533</f>
        <v>607</v>
      </c>
      <c r="H24" s="30"/>
      <c r="I24" s="30"/>
      <c r="J24" s="31">
        <f t="shared" si="1"/>
        <v>607</v>
      </c>
    </row>
    <row r="25" spans="1:10">
      <c r="A25" s="360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0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0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0"/>
      <c r="B28" s="35" t="s">
        <v>232</v>
      </c>
      <c r="C28" s="35">
        <v>66</v>
      </c>
      <c r="D28" s="35"/>
      <c r="E28" s="35"/>
      <c r="F28" s="30">
        <f t="shared" si="3"/>
        <v>66</v>
      </c>
      <c r="G28" s="30">
        <f>C28+445</f>
        <v>511</v>
      </c>
      <c r="H28" s="35"/>
      <c r="I28" s="35"/>
      <c r="J28" s="31">
        <f t="shared" si="1"/>
        <v>511</v>
      </c>
    </row>
    <row r="29" spans="1:10" ht="15.75" thickBot="1">
      <c r="A29" s="361"/>
      <c r="B29" s="32" t="s">
        <v>223</v>
      </c>
      <c r="C29" s="146">
        <f>C26+C27+C28</f>
        <v>66</v>
      </c>
      <c r="D29" s="32"/>
      <c r="E29" s="32"/>
      <c r="F29" s="146">
        <f>C29+D29+E29</f>
        <v>66</v>
      </c>
      <c r="G29" s="146">
        <f>SUM(G26:G28)</f>
        <v>511</v>
      </c>
      <c r="H29" s="32"/>
      <c r="I29" s="32"/>
      <c r="J29" s="146">
        <f>G29+H29+I29</f>
        <v>511</v>
      </c>
    </row>
    <row r="30" spans="1:10" ht="15.75" thickTop="1">
      <c r="A30" s="364" t="s">
        <v>9</v>
      </c>
      <c r="B30" s="365"/>
      <c r="C30" s="33"/>
      <c r="D30" s="33"/>
      <c r="E30" s="33"/>
      <c r="F30" s="33"/>
      <c r="G30" s="192"/>
      <c r="H30" s="33"/>
      <c r="I30" s="33"/>
      <c r="J30" s="34"/>
    </row>
    <row r="31" spans="1:10">
      <c r="A31" s="359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0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0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0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0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1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64" t="s">
        <v>10</v>
      </c>
      <c r="B37" s="365"/>
      <c r="C37" s="33"/>
      <c r="D37" s="33"/>
      <c r="E37" s="33"/>
      <c r="F37" s="33"/>
      <c r="G37" s="192"/>
      <c r="H37" s="33"/>
      <c r="I37" s="33"/>
      <c r="J37" s="34"/>
    </row>
    <row r="38" spans="1:10">
      <c r="A38" s="359" t="s">
        <v>145</v>
      </c>
      <c r="B38" s="30" t="s">
        <v>144</v>
      </c>
      <c r="C38" s="30">
        <v>19</v>
      </c>
      <c r="D38" s="30"/>
      <c r="E38" s="30"/>
      <c r="F38" s="30">
        <f t="shared" ref="F38:F43" si="6">C38+D38+E38</f>
        <v>19</v>
      </c>
      <c r="G38" s="30">
        <f>C38+133</f>
        <v>152</v>
      </c>
      <c r="H38" s="30"/>
      <c r="I38" s="30"/>
      <c r="J38" s="31">
        <f t="shared" si="1"/>
        <v>152</v>
      </c>
    </row>
    <row r="39" spans="1:10">
      <c r="A39" s="360"/>
      <c r="B39" s="30" t="s">
        <v>39</v>
      </c>
      <c r="C39" s="30">
        <v>11</v>
      </c>
      <c r="D39" s="30"/>
      <c r="E39" s="30"/>
      <c r="F39" s="30">
        <f t="shared" si="6"/>
        <v>11</v>
      </c>
      <c r="G39" s="30">
        <f>C39+105</f>
        <v>116</v>
      </c>
      <c r="H39" s="30"/>
      <c r="I39" s="30"/>
      <c r="J39" s="31">
        <f t="shared" si="1"/>
        <v>116</v>
      </c>
    </row>
    <row r="40" spans="1:10">
      <c r="A40" s="360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0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0"/>
      <c r="B42" s="30" t="s">
        <v>41</v>
      </c>
      <c r="C42" s="30">
        <v>6</v>
      </c>
      <c r="D42" s="30"/>
      <c r="E42" s="30"/>
      <c r="F42" s="30">
        <f t="shared" si="6"/>
        <v>6</v>
      </c>
      <c r="G42" s="30">
        <f>C42+43</f>
        <v>49</v>
      </c>
      <c r="H42" s="30"/>
      <c r="I42" s="30"/>
      <c r="J42" s="31">
        <f t="shared" si="1"/>
        <v>49</v>
      </c>
    </row>
    <row r="43" spans="1:10">
      <c r="A43" s="360"/>
      <c r="B43" s="35" t="s">
        <v>232</v>
      </c>
      <c r="C43" s="35">
        <v>9</v>
      </c>
      <c r="D43" s="35"/>
      <c r="E43" s="35"/>
      <c r="F43" s="30">
        <f t="shared" si="6"/>
        <v>9</v>
      </c>
      <c r="G43" s="30">
        <f>C43+57</f>
        <v>66</v>
      </c>
      <c r="H43" s="35"/>
      <c r="I43" s="35"/>
      <c r="J43" s="31">
        <f t="shared" si="1"/>
        <v>66</v>
      </c>
    </row>
    <row r="44" spans="1:10" ht="15.75" thickBot="1">
      <c r="A44" s="361"/>
      <c r="B44" s="32" t="s">
        <v>223</v>
      </c>
      <c r="C44" s="146">
        <f>C41+C42+C43</f>
        <v>15</v>
      </c>
      <c r="D44" s="32"/>
      <c r="E44" s="32"/>
      <c r="F44" s="146">
        <f>C44+D44+E44</f>
        <v>15</v>
      </c>
      <c r="G44" s="146">
        <f>SUM(G41:G43)</f>
        <v>115</v>
      </c>
      <c r="H44" s="32"/>
      <c r="I44" s="32"/>
      <c r="J44" s="146">
        <f>G44+H44+I44</f>
        <v>115</v>
      </c>
    </row>
    <row r="45" spans="1:10" ht="15.75" thickTop="1">
      <c r="A45" s="364" t="s">
        <v>146</v>
      </c>
      <c r="B45" s="365"/>
      <c r="C45" s="33"/>
      <c r="D45" s="33"/>
      <c r="E45" s="33"/>
      <c r="F45" s="33"/>
      <c r="G45" s="192"/>
      <c r="H45" s="33"/>
      <c r="I45" s="33"/>
      <c r="J45" s="34"/>
    </row>
    <row r="46" spans="1:10">
      <c r="A46" s="359" t="s">
        <v>145</v>
      </c>
      <c r="B46" s="30" t="s">
        <v>144</v>
      </c>
      <c r="C46" s="30">
        <v>243</v>
      </c>
      <c r="D46" s="30"/>
      <c r="E46" s="30"/>
      <c r="F46" s="30">
        <f t="shared" ref="F46:F51" si="7">C46+D46+E46</f>
        <v>243</v>
      </c>
      <c r="G46" s="30">
        <f>C46+1543</f>
        <v>1786</v>
      </c>
      <c r="H46" s="30"/>
      <c r="I46" s="30"/>
      <c r="J46" s="31">
        <f t="shared" si="1"/>
        <v>1786</v>
      </c>
    </row>
    <row r="47" spans="1:10">
      <c r="A47" s="360"/>
      <c r="B47" s="30" t="s">
        <v>39</v>
      </c>
      <c r="C47" s="30">
        <v>222</v>
      </c>
      <c r="D47" s="30"/>
      <c r="E47" s="30"/>
      <c r="F47" s="30">
        <f t="shared" si="7"/>
        <v>222</v>
      </c>
      <c r="G47" s="30">
        <f>C47+1344</f>
        <v>1566</v>
      </c>
      <c r="H47" s="30"/>
      <c r="I47" s="30"/>
      <c r="J47" s="31">
        <f t="shared" si="1"/>
        <v>1566</v>
      </c>
    </row>
    <row r="48" spans="1:10">
      <c r="A48" s="360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0"/>
      <c r="B49" s="30" t="s">
        <v>224</v>
      </c>
      <c r="C49" s="30">
        <v>93</v>
      </c>
      <c r="D49" s="30"/>
      <c r="E49" s="30"/>
      <c r="F49" s="30">
        <f t="shared" si="7"/>
        <v>93</v>
      </c>
      <c r="G49" s="30">
        <f>C49+607</f>
        <v>700</v>
      </c>
      <c r="H49" s="30"/>
      <c r="I49" s="30"/>
      <c r="J49" s="31">
        <f t="shared" si="1"/>
        <v>700</v>
      </c>
    </row>
    <row r="50" spans="1:10">
      <c r="A50" s="360"/>
      <c r="B50" s="30" t="s">
        <v>41</v>
      </c>
      <c r="C50" s="30">
        <v>14</v>
      </c>
      <c r="D50" s="30"/>
      <c r="E50" s="30"/>
      <c r="F50" s="30">
        <f t="shared" si="7"/>
        <v>14</v>
      </c>
      <c r="G50" s="30">
        <f>C50+126</f>
        <v>140</v>
      </c>
      <c r="H50" s="30"/>
      <c r="I50" s="30"/>
      <c r="J50" s="31">
        <f t="shared" si="1"/>
        <v>140</v>
      </c>
    </row>
    <row r="51" spans="1:10" ht="15.75" thickBot="1">
      <c r="A51" s="361"/>
      <c r="B51" s="32" t="s">
        <v>42</v>
      </c>
      <c r="C51" s="146">
        <f>C49+C50</f>
        <v>107</v>
      </c>
      <c r="D51" s="32"/>
      <c r="E51" s="32"/>
      <c r="F51" s="146">
        <f t="shared" si="7"/>
        <v>107</v>
      </c>
      <c r="G51" s="146">
        <f>SUM(G49:G50)</f>
        <v>840</v>
      </c>
      <c r="H51" s="32"/>
      <c r="I51" s="32"/>
      <c r="J51" s="146">
        <f>G51+H51+I51</f>
        <v>840</v>
      </c>
    </row>
    <row r="52" spans="1:10" ht="15.75" thickTop="1">
      <c r="A52" s="364" t="s">
        <v>11</v>
      </c>
      <c r="B52" s="365"/>
      <c r="C52" s="33"/>
      <c r="D52" s="33"/>
      <c r="E52" s="33"/>
      <c r="F52" s="33"/>
      <c r="G52" s="192"/>
      <c r="H52" s="33"/>
      <c r="I52" s="33"/>
      <c r="J52" s="34"/>
    </row>
    <row r="53" spans="1:10">
      <c r="A53" s="359" t="s">
        <v>145</v>
      </c>
      <c r="B53" s="30" t="s">
        <v>144</v>
      </c>
      <c r="C53" s="30">
        <v>17</v>
      </c>
      <c r="D53" s="30"/>
      <c r="E53" s="30"/>
      <c r="F53" s="30">
        <f t="shared" ref="F53:F57" si="8">C53+D53+E53</f>
        <v>17</v>
      </c>
      <c r="G53" s="30">
        <f>C53+159</f>
        <v>176</v>
      </c>
      <c r="H53" s="30"/>
      <c r="I53" s="30"/>
      <c r="J53" s="31">
        <f t="shared" si="1"/>
        <v>176</v>
      </c>
    </row>
    <row r="54" spans="1:10">
      <c r="A54" s="360"/>
      <c r="B54" s="30" t="s">
        <v>39</v>
      </c>
      <c r="C54" s="30">
        <v>10</v>
      </c>
      <c r="D54" s="30"/>
      <c r="E54" s="30"/>
      <c r="F54" s="30">
        <f t="shared" si="8"/>
        <v>10</v>
      </c>
      <c r="G54" s="30">
        <f>C54+132</f>
        <v>142</v>
      </c>
      <c r="H54" s="30"/>
      <c r="I54" s="30"/>
      <c r="J54" s="31">
        <f t="shared" si="1"/>
        <v>142</v>
      </c>
    </row>
    <row r="55" spans="1:10">
      <c r="A55" s="360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0"/>
      <c r="B56" s="30" t="s">
        <v>226</v>
      </c>
      <c r="C56" s="30">
        <v>8</v>
      </c>
      <c r="D56" s="30"/>
      <c r="E56" s="30"/>
      <c r="F56" s="30">
        <f t="shared" si="8"/>
        <v>8</v>
      </c>
      <c r="G56" s="30">
        <f>C56+103</f>
        <v>111</v>
      </c>
      <c r="H56" s="30"/>
      <c r="I56" s="30"/>
      <c r="J56" s="31">
        <f t="shared" si="1"/>
        <v>111</v>
      </c>
    </row>
    <row r="57" spans="1:10">
      <c r="A57" s="360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61"/>
      <c r="B58" s="32" t="s">
        <v>42</v>
      </c>
      <c r="C58" s="147">
        <f>C56+C57</f>
        <v>8</v>
      </c>
      <c r="D58" s="35"/>
      <c r="E58" s="35"/>
      <c r="F58" s="147">
        <f>C58+D58+E58</f>
        <v>8</v>
      </c>
      <c r="G58" s="147">
        <f>SUM(G56:G57)</f>
        <v>111</v>
      </c>
      <c r="H58" s="35"/>
      <c r="I58" s="35"/>
      <c r="J58" s="147">
        <f>G58+H58+I58</f>
        <v>111</v>
      </c>
    </row>
    <row r="59" spans="1:10" ht="15.75" thickTop="1">
      <c r="A59" s="364" t="s">
        <v>44</v>
      </c>
      <c r="B59" s="365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7" t="s">
        <v>145</v>
      </c>
      <c r="B60" s="30" t="s">
        <v>45</v>
      </c>
      <c r="C60" s="30">
        <v>99</v>
      </c>
      <c r="D60" s="30"/>
      <c r="E60" s="30"/>
      <c r="F60" s="30">
        <f t="shared" ref="F60:F72" si="9">C60+D60+E60</f>
        <v>99</v>
      </c>
      <c r="G60" s="30">
        <f>C60+964</f>
        <v>1063</v>
      </c>
      <c r="H60" s="30"/>
      <c r="I60" s="30"/>
      <c r="J60" s="30">
        <f t="shared" si="1"/>
        <v>1063</v>
      </c>
    </row>
    <row r="61" spans="1:10">
      <c r="A61" s="368"/>
      <c r="B61" s="30" t="s">
        <v>39</v>
      </c>
      <c r="C61" s="30">
        <v>89</v>
      </c>
      <c r="D61" s="30"/>
      <c r="E61" s="30"/>
      <c r="F61" s="30">
        <f t="shared" si="9"/>
        <v>89</v>
      </c>
      <c r="G61" s="30">
        <f>C61+471</f>
        <v>560</v>
      </c>
      <c r="H61" s="30"/>
      <c r="I61" s="30"/>
      <c r="J61" s="30">
        <f t="shared" si="1"/>
        <v>560</v>
      </c>
    </row>
    <row r="62" spans="1:10">
      <c r="A62" s="368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8"/>
      <c r="B63" s="30" t="s">
        <v>40</v>
      </c>
      <c r="C63" s="30">
        <v>37</v>
      </c>
      <c r="D63" s="30"/>
      <c r="E63" s="30"/>
      <c r="F63" s="30">
        <f t="shared" si="9"/>
        <v>37</v>
      </c>
      <c r="G63" s="30">
        <f>C63+117</f>
        <v>154</v>
      </c>
      <c r="H63" s="30"/>
      <c r="I63" s="30"/>
      <c r="J63" s="30">
        <f t="shared" si="1"/>
        <v>154</v>
      </c>
    </row>
    <row r="64" spans="1:10">
      <c r="A64" s="368"/>
      <c r="B64" s="30" t="s">
        <v>41</v>
      </c>
      <c r="C64" s="30">
        <v>13</v>
      </c>
      <c r="D64" s="30"/>
      <c r="E64" s="30"/>
      <c r="F64" s="30">
        <f t="shared" si="9"/>
        <v>13</v>
      </c>
      <c r="G64" s="30">
        <f>C64+79</f>
        <v>92</v>
      </c>
      <c r="H64" s="30"/>
      <c r="I64" s="30"/>
      <c r="J64" s="30">
        <f t="shared" si="1"/>
        <v>92</v>
      </c>
    </row>
    <row r="65" spans="1:36">
      <c r="A65" s="368"/>
      <c r="B65" s="30" t="s">
        <v>42</v>
      </c>
      <c r="C65" s="148">
        <f>C63+C64</f>
        <v>50</v>
      </c>
      <c r="D65" s="30"/>
      <c r="E65" s="30"/>
      <c r="F65" s="148">
        <f>C65+D65+E65</f>
        <v>50</v>
      </c>
      <c r="G65" s="148">
        <f>SUM(G63:G64)</f>
        <v>246</v>
      </c>
      <c r="H65" s="30"/>
      <c r="I65" s="30"/>
      <c r="J65" s="148">
        <f>G65+H65+I65</f>
        <v>246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9" t="s">
        <v>145</v>
      </c>
      <c r="B67" s="30" t="s">
        <v>144</v>
      </c>
      <c r="C67" s="30">
        <v>28</v>
      </c>
      <c r="D67" s="30"/>
      <c r="E67" s="30"/>
      <c r="F67" s="30">
        <f t="shared" si="9"/>
        <v>28</v>
      </c>
      <c r="G67" s="30">
        <f>C67+154</f>
        <v>182</v>
      </c>
      <c r="H67" s="30"/>
      <c r="I67" s="30"/>
      <c r="J67" s="30">
        <f t="shared" si="1"/>
        <v>182</v>
      </c>
    </row>
    <row r="68" spans="1:36">
      <c r="A68" s="369"/>
      <c r="B68" s="30" t="s">
        <v>39</v>
      </c>
      <c r="C68" s="30">
        <v>17</v>
      </c>
      <c r="D68" s="30"/>
      <c r="E68" s="30"/>
      <c r="F68" s="30">
        <f t="shared" si="9"/>
        <v>17</v>
      </c>
      <c r="G68" s="30">
        <f>C68+99</f>
        <v>116</v>
      </c>
      <c r="H68" s="30"/>
      <c r="I68" s="30"/>
      <c r="J68" s="30">
        <f t="shared" si="1"/>
        <v>116</v>
      </c>
    </row>
    <row r="69" spans="1:36">
      <c r="A69" s="369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9"/>
      <c r="B70" s="30" t="s">
        <v>40</v>
      </c>
      <c r="C70" s="30">
        <v>11</v>
      </c>
      <c r="D70" s="30"/>
      <c r="E70" s="30"/>
      <c r="F70" s="30">
        <f t="shared" si="9"/>
        <v>11</v>
      </c>
      <c r="G70" s="30">
        <f>C70+71</f>
        <v>82</v>
      </c>
      <c r="H70" s="30"/>
      <c r="I70" s="30"/>
      <c r="J70" s="30">
        <f t="shared" si="1"/>
        <v>82</v>
      </c>
    </row>
    <row r="71" spans="1:36">
      <c r="A71" s="369"/>
      <c r="B71" s="30" t="s">
        <v>41</v>
      </c>
      <c r="C71" s="30">
        <v>6</v>
      </c>
      <c r="D71" s="30"/>
      <c r="E71" s="30"/>
      <c r="F71" s="30">
        <f t="shared" si="9"/>
        <v>6</v>
      </c>
      <c r="G71" s="30">
        <f>C71+52</f>
        <v>58</v>
      </c>
      <c r="H71" s="30"/>
      <c r="I71" s="30"/>
      <c r="J71" s="30">
        <f t="shared" si="1"/>
        <v>58</v>
      </c>
    </row>
    <row r="72" spans="1:36">
      <c r="A72" s="369"/>
      <c r="B72" s="30" t="s">
        <v>42</v>
      </c>
      <c r="C72" s="148">
        <f>C70+C71</f>
        <v>17</v>
      </c>
      <c r="D72" s="30"/>
      <c r="E72" s="30"/>
      <c r="F72" s="148">
        <f t="shared" si="9"/>
        <v>17</v>
      </c>
      <c r="G72" s="148">
        <f>SUM(G70:G71)</f>
        <v>140</v>
      </c>
      <c r="H72" s="30"/>
      <c r="I72" s="30"/>
      <c r="J72" s="148">
        <f>G72+H72+I72</f>
        <v>140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70" t="s">
        <v>159</v>
      </c>
      <c r="B74" s="371"/>
      <c r="C74" s="371"/>
      <c r="D74" s="371"/>
      <c r="E74" s="371"/>
      <c r="F74" s="371"/>
      <c r="G74" s="371"/>
      <c r="H74" s="371"/>
      <c r="I74" s="371"/>
      <c r="J74" s="372"/>
    </row>
    <row r="75" spans="1:36" ht="15.75">
      <c r="A75" s="356" t="s">
        <v>33</v>
      </c>
      <c r="B75" s="356"/>
      <c r="C75" s="358" t="s">
        <v>355</v>
      </c>
      <c r="D75" s="358"/>
      <c r="E75" s="358"/>
      <c r="F75" s="358"/>
      <c r="G75" s="358" t="s">
        <v>301</v>
      </c>
      <c r="H75" s="358"/>
      <c r="I75" s="358"/>
      <c r="J75" s="358"/>
    </row>
    <row r="76" spans="1:36" ht="31.5">
      <c r="A76" s="357"/>
      <c r="B76" s="357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201</v>
      </c>
      <c r="D77" s="30"/>
      <c r="E77" s="30"/>
      <c r="F77" s="148">
        <f>C77+D77+E77</f>
        <v>201</v>
      </c>
      <c r="G77" s="30">
        <f>C77+627</f>
        <v>828</v>
      </c>
      <c r="H77" s="30"/>
      <c r="I77" s="30"/>
      <c r="J77" s="148">
        <f>G77+H77+I77</f>
        <v>828</v>
      </c>
    </row>
    <row r="79" spans="1:36">
      <c r="A79" s="366" t="s">
        <v>220</v>
      </c>
      <c r="B79" s="366"/>
      <c r="C79" s="366"/>
      <c r="D79" s="366"/>
      <c r="E79" s="366"/>
      <c r="F79" s="366"/>
      <c r="G79" s="366"/>
      <c r="H79" s="366"/>
      <c r="I79" s="366"/>
      <c r="J79" s="36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6" t="s">
        <v>193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8"/>
    </row>
    <row r="2" spans="1:25" s="74" customFormat="1" ht="15">
      <c r="A2" s="389" t="s">
        <v>12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</row>
    <row r="3" spans="1:25" s="74" customFormat="1" ht="18" customHeight="1">
      <c r="A3" s="390" t="s">
        <v>264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1" t="s">
        <v>356</v>
      </c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</row>
    <row r="4" spans="1:25" s="55" customFormat="1" ht="12.75">
      <c r="A4" s="375" t="s">
        <v>13</v>
      </c>
      <c r="B4" s="375" t="s">
        <v>233</v>
      </c>
      <c r="C4" s="375" t="s">
        <v>229</v>
      </c>
      <c r="D4" s="375" t="s">
        <v>106</v>
      </c>
      <c r="E4" s="392" t="s">
        <v>135</v>
      </c>
      <c r="F4" s="392" t="s">
        <v>108</v>
      </c>
      <c r="G4" s="393" t="s">
        <v>234</v>
      </c>
      <c r="H4" s="393"/>
      <c r="I4" s="394" t="s">
        <v>235</v>
      </c>
      <c r="J4" s="394"/>
      <c r="K4" s="394"/>
      <c r="L4" s="394"/>
      <c r="M4" s="394"/>
      <c r="N4" s="394"/>
      <c r="O4" s="395" t="s">
        <v>237</v>
      </c>
      <c r="P4" s="395"/>
      <c r="Q4" s="395"/>
      <c r="R4" s="395"/>
      <c r="S4" s="395"/>
      <c r="T4" s="396" t="s">
        <v>238</v>
      </c>
      <c r="U4" s="396"/>
      <c r="V4" s="396"/>
      <c r="W4" s="396"/>
      <c r="X4" s="396"/>
      <c r="Y4" s="375" t="s">
        <v>4</v>
      </c>
    </row>
    <row r="5" spans="1:25" s="55" customFormat="1" ht="102">
      <c r="A5" s="375"/>
      <c r="B5" s="375"/>
      <c r="C5" s="375"/>
      <c r="D5" s="375"/>
      <c r="E5" s="392"/>
      <c r="F5" s="392"/>
      <c r="G5" s="380" t="s">
        <v>136</v>
      </c>
      <c r="H5" s="380" t="s">
        <v>137</v>
      </c>
      <c r="I5" s="382" t="s">
        <v>56</v>
      </c>
      <c r="J5" s="382" t="s">
        <v>236</v>
      </c>
      <c r="K5" s="382" t="s">
        <v>14</v>
      </c>
      <c r="L5" s="382" t="s">
        <v>57</v>
      </c>
      <c r="M5" s="382" t="s">
        <v>15</v>
      </c>
      <c r="N5" s="382" t="s">
        <v>58</v>
      </c>
      <c r="O5" s="384" t="s">
        <v>138</v>
      </c>
      <c r="P5" s="384" t="s">
        <v>248</v>
      </c>
      <c r="Q5" s="374" t="s">
        <v>249</v>
      </c>
      <c r="R5" s="374" t="s">
        <v>250</v>
      </c>
      <c r="S5" s="374" t="s">
        <v>251</v>
      </c>
      <c r="T5" s="375" t="s">
        <v>105</v>
      </c>
      <c r="U5" s="376"/>
      <c r="V5" s="375" t="s">
        <v>139</v>
      </c>
      <c r="W5" s="375"/>
      <c r="X5" s="94" t="s">
        <v>140</v>
      </c>
      <c r="Y5" s="375"/>
    </row>
    <row r="6" spans="1:25" s="55" customFormat="1" ht="18" customHeight="1">
      <c r="A6" s="375"/>
      <c r="B6" s="375"/>
      <c r="C6" s="375"/>
      <c r="D6" s="375"/>
      <c r="E6" s="392"/>
      <c r="F6" s="392"/>
      <c r="G6" s="381"/>
      <c r="H6" s="381"/>
      <c r="I6" s="383"/>
      <c r="J6" s="383"/>
      <c r="K6" s="383"/>
      <c r="L6" s="383"/>
      <c r="M6" s="383"/>
      <c r="N6" s="383"/>
      <c r="O6" s="385"/>
      <c r="P6" s="385"/>
      <c r="Q6" s="374"/>
      <c r="R6" s="374"/>
      <c r="S6" s="374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5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5" t="s">
        <v>107</v>
      </c>
      <c r="B8" s="375"/>
      <c r="C8" s="375"/>
      <c r="D8" s="375"/>
      <c r="E8" s="375"/>
      <c r="F8" s="375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9">
        <v>175</v>
      </c>
      <c r="U8" s="379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260</v>
      </c>
      <c r="D9" s="67" t="s">
        <v>258</v>
      </c>
      <c r="E9" s="194">
        <v>48579</v>
      </c>
      <c r="F9" s="53" t="s">
        <v>263</v>
      </c>
      <c r="G9" s="184">
        <v>1483</v>
      </c>
      <c r="H9" s="49" t="s">
        <v>265</v>
      </c>
      <c r="I9" s="75" t="s">
        <v>265</v>
      </c>
      <c r="J9" s="75" t="s">
        <v>265</v>
      </c>
      <c r="K9" s="75" t="s">
        <v>265</v>
      </c>
      <c r="L9" s="75" t="s">
        <v>265</v>
      </c>
      <c r="M9" s="75" t="s">
        <v>265</v>
      </c>
      <c r="N9" s="75" t="s">
        <v>265</v>
      </c>
      <c r="O9" s="184">
        <v>1068</v>
      </c>
      <c r="P9" s="184">
        <v>889</v>
      </c>
      <c r="Q9" s="184">
        <v>1068</v>
      </c>
      <c r="R9" s="184">
        <v>889</v>
      </c>
      <c r="S9" s="172">
        <v>0</v>
      </c>
      <c r="T9" s="76" t="s">
        <v>265</v>
      </c>
      <c r="U9" s="76" t="s">
        <v>265</v>
      </c>
      <c r="V9" s="76" t="s">
        <v>265</v>
      </c>
      <c r="W9" s="76" t="s">
        <v>265</v>
      </c>
      <c r="X9" s="76" t="s">
        <v>265</v>
      </c>
      <c r="Y9" s="78"/>
    </row>
    <row r="10" spans="1:25" s="74" customFormat="1">
      <c r="A10" s="93">
        <v>2</v>
      </c>
      <c r="B10" s="67" t="s">
        <v>258</v>
      </c>
      <c r="C10" s="115" t="s">
        <v>261</v>
      </c>
      <c r="D10" s="67" t="s">
        <v>258</v>
      </c>
      <c r="E10" s="195">
        <v>46022</v>
      </c>
      <c r="F10" s="53" t="s">
        <v>263</v>
      </c>
      <c r="G10" s="184">
        <v>1170</v>
      </c>
      <c r="H10" s="49" t="s">
        <v>265</v>
      </c>
      <c r="I10" s="75" t="s">
        <v>265</v>
      </c>
      <c r="J10" s="75" t="s">
        <v>265</v>
      </c>
      <c r="K10" s="75" t="s">
        <v>265</v>
      </c>
      <c r="L10" s="75" t="s">
        <v>265</v>
      </c>
      <c r="M10" s="75" t="s">
        <v>265</v>
      </c>
      <c r="N10" s="75" t="s">
        <v>265</v>
      </c>
      <c r="O10" s="184">
        <v>842</v>
      </c>
      <c r="P10" s="184">
        <v>703</v>
      </c>
      <c r="Q10" s="184">
        <v>842</v>
      </c>
      <c r="R10" s="184">
        <v>703</v>
      </c>
      <c r="S10" s="172">
        <v>0</v>
      </c>
      <c r="T10" s="76" t="s">
        <v>265</v>
      </c>
      <c r="U10" s="76" t="s">
        <v>265</v>
      </c>
      <c r="V10" s="76" t="s">
        <v>265</v>
      </c>
      <c r="W10" s="76" t="s">
        <v>265</v>
      </c>
      <c r="X10" s="76" t="s">
        <v>265</v>
      </c>
      <c r="Y10" s="79"/>
    </row>
    <row r="11" spans="1:25" s="74" customFormat="1">
      <c r="A11" s="93">
        <v>3</v>
      </c>
      <c r="B11" s="67" t="s">
        <v>258</v>
      </c>
      <c r="C11" s="115" t="s">
        <v>262</v>
      </c>
      <c r="D11" s="67" t="s">
        <v>258</v>
      </c>
      <c r="E11" s="196">
        <v>46507</v>
      </c>
      <c r="F11" s="53" t="s">
        <v>263</v>
      </c>
      <c r="G11" s="184">
        <v>1249</v>
      </c>
      <c r="H11" s="49" t="s">
        <v>265</v>
      </c>
      <c r="I11" s="75" t="s">
        <v>265</v>
      </c>
      <c r="J11" s="75" t="s">
        <v>265</v>
      </c>
      <c r="K11" s="75" t="s">
        <v>265</v>
      </c>
      <c r="L11" s="75" t="s">
        <v>265</v>
      </c>
      <c r="M11" s="75" t="s">
        <v>265</v>
      </c>
      <c r="N11" s="75" t="s">
        <v>265</v>
      </c>
      <c r="O11" s="184">
        <v>899</v>
      </c>
      <c r="P11" s="184">
        <v>749</v>
      </c>
      <c r="Q11" s="184">
        <v>899</v>
      </c>
      <c r="R11" s="184">
        <v>749</v>
      </c>
      <c r="S11" s="172">
        <v>0</v>
      </c>
      <c r="T11" s="76" t="s">
        <v>265</v>
      </c>
      <c r="U11" s="76" t="s">
        <v>265</v>
      </c>
      <c r="V11" s="76" t="s">
        <v>265</v>
      </c>
      <c r="W11" s="76" t="s">
        <v>265</v>
      </c>
      <c r="X11" s="76" t="s">
        <v>265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266</v>
      </c>
      <c r="P15" s="73"/>
      <c r="R15" s="170"/>
    </row>
    <row r="16" spans="1:25" ht="12.75">
      <c r="B16" s="139" t="s">
        <v>271</v>
      </c>
      <c r="P16" s="73"/>
      <c r="R16" s="170"/>
    </row>
    <row r="17" spans="16:25">
      <c r="P17" s="73"/>
    </row>
    <row r="18" spans="16:25">
      <c r="P18" s="73"/>
    </row>
    <row r="19" spans="16:25">
      <c r="T19" s="280"/>
    </row>
    <row r="25" spans="16:25">
      <c r="V25" s="377"/>
      <c r="W25" s="377"/>
      <c r="X25" s="377"/>
      <c r="Y25" s="377"/>
    </row>
    <row r="26" spans="16:25">
      <c r="V26" s="377"/>
      <c r="W26" s="377"/>
      <c r="X26" s="377"/>
      <c r="Y26" s="377"/>
    </row>
    <row r="27" spans="16:25">
      <c r="V27" s="378"/>
      <c r="W27" s="378"/>
      <c r="X27" s="378"/>
      <c r="Y27" s="378"/>
    </row>
    <row r="28" spans="16:25">
      <c r="V28" s="373"/>
      <c r="W28" s="95"/>
      <c r="X28" s="373"/>
      <c r="Y28" s="95"/>
    </row>
    <row r="29" spans="16:25">
      <c r="V29" s="373"/>
      <c r="W29" s="95"/>
      <c r="X29" s="373"/>
      <c r="Y29" s="95"/>
    </row>
    <row r="30" spans="16:25">
      <c r="V30" s="373"/>
      <c r="W30" s="373"/>
      <c r="X30" s="373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7" t="s">
        <v>244</v>
      </c>
      <c r="B1" s="398"/>
      <c r="C1" s="398"/>
      <c r="D1" s="398"/>
      <c r="E1" s="398"/>
      <c r="F1" s="398"/>
      <c r="G1" s="398"/>
      <c r="H1" s="398"/>
      <c r="I1" s="398"/>
      <c r="J1" s="399"/>
    </row>
    <row r="2" spans="1:10">
      <c r="A2" s="400" t="s">
        <v>47</v>
      </c>
      <c r="B2" s="400"/>
      <c r="C2" s="400"/>
      <c r="D2" s="400"/>
      <c r="E2" s="400"/>
      <c r="F2" s="401" t="s">
        <v>71</v>
      </c>
      <c r="G2" s="401"/>
      <c r="H2" s="401"/>
      <c r="I2" s="401"/>
      <c r="J2" s="401"/>
    </row>
    <row r="3" spans="1:10">
      <c r="A3" s="402" t="s">
        <v>243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15" t="s">
        <v>277</v>
      </c>
      <c r="B1" s="416"/>
      <c r="C1" s="416"/>
      <c r="D1" s="416"/>
      <c r="E1" s="416"/>
      <c r="F1" s="416"/>
      <c r="G1" s="416"/>
      <c r="H1" s="416"/>
      <c r="I1" s="417"/>
      <c r="J1" s="151"/>
      <c r="K1" s="151"/>
    </row>
    <row r="2" spans="1:11" ht="15" customHeight="1">
      <c r="A2" s="418" t="s">
        <v>275</v>
      </c>
      <c r="B2" s="419"/>
      <c r="C2" s="419"/>
      <c r="D2" s="419"/>
      <c r="E2" s="419"/>
      <c r="F2" s="419"/>
      <c r="G2" s="419"/>
      <c r="H2" s="419"/>
      <c r="I2" s="419"/>
      <c r="J2" s="151"/>
      <c r="K2" s="151"/>
    </row>
    <row r="3" spans="1:11" ht="15" customHeight="1">
      <c r="A3" s="408" t="s">
        <v>312</v>
      </c>
      <c r="B3" s="406"/>
      <c r="C3" s="406"/>
      <c r="D3" s="406"/>
      <c r="E3" s="406"/>
      <c r="F3" s="406"/>
      <c r="G3" s="406"/>
      <c r="H3" s="406"/>
      <c r="I3" s="406"/>
      <c r="J3" s="151"/>
      <c r="K3" s="151"/>
    </row>
    <row r="4" spans="1:11" ht="75" customHeight="1">
      <c r="A4" s="235" t="s">
        <v>23</v>
      </c>
      <c r="B4" s="152" t="s">
        <v>73</v>
      </c>
      <c r="C4" s="235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289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290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291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292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293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8" t="s">
        <v>294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295</v>
      </c>
      <c r="B12" s="151"/>
      <c r="C12" s="151"/>
      <c r="D12" s="151">
        <f t="shared" si="0"/>
        <v>0</v>
      </c>
      <c r="E12" s="151"/>
      <c r="F12" s="151"/>
      <c r="G12" s="151"/>
      <c r="H12" s="151"/>
      <c r="I12" s="151"/>
      <c r="J12" s="151"/>
      <c r="K12" s="151"/>
    </row>
    <row r="13" spans="1:11" ht="15" customHeight="1">
      <c r="A13" s="155" t="s">
        <v>296</v>
      </c>
      <c r="B13" s="151"/>
      <c r="C13" s="151"/>
      <c r="D13" s="151">
        <f t="shared" si="0"/>
        <v>0</v>
      </c>
      <c r="E13" s="151"/>
      <c r="F13" s="151"/>
      <c r="G13" s="151"/>
      <c r="H13" s="151"/>
      <c r="I13" s="151"/>
      <c r="J13" s="151"/>
      <c r="K13" s="151"/>
    </row>
    <row r="14" spans="1:11" ht="15" customHeight="1">
      <c r="A14" s="155" t="s">
        <v>297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298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299</v>
      </c>
      <c r="B16" s="224"/>
      <c r="C16" s="224"/>
      <c r="D16" s="151">
        <f>B16+C16</f>
        <v>0</v>
      </c>
      <c r="E16" s="225"/>
      <c r="F16" s="225"/>
      <c r="G16" s="225"/>
      <c r="H16" s="151"/>
      <c r="I16" s="151"/>
      <c r="J16" s="151"/>
      <c r="K16" s="151"/>
    </row>
    <row r="17" spans="1:11" ht="15" customHeight="1">
      <c r="A17" s="155" t="s">
        <v>300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40</v>
      </c>
      <c r="C19" s="160">
        <f>SUM(C6:C17)</f>
        <v>258</v>
      </c>
      <c r="D19" s="160">
        <f t="shared" ref="D19:G19" si="1">SUM(D6:D18)</f>
        <v>298</v>
      </c>
      <c r="E19" s="160">
        <f t="shared" si="1"/>
        <v>92</v>
      </c>
      <c r="F19" s="160">
        <f t="shared" si="1"/>
        <v>29</v>
      </c>
      <c r="G19" s="160">
        <f t="shared" si="1"/>
        <v>174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15" t="s">
        <v>276</v>
      </c>
      <c r="B21" s="420"/>
      <c r="C21" s="420"/>
      <c r="D21" s="420"/>
      <c r="E21" s="420"/>
      <c r="F21" s="420"/>
      <c r="G21" s="420"/>
      <c r="H21" s="420"/>
      <c r="I21" s="421"/>
      <c r="J21" s="151"/>
      <c r="K21" s="151"/>
    </row>
    <row r="22" spans="1:11" ht="15" customHeight="1">
      <c r="A22" s="408" t="s">
        <v>312</v>
      </c>
      <c r="B22" s="406"/>
      <c r="C22" s="406"/>
      <c r="D22" s="406"/>
      <c r="E22" s="406"/>
      <c r="F22" s="406"/>
      <c r="G22" s="406"/>
      <c r="H22" s="406"/>
      <c r="I22" s="406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2" t="s">
        <v>287</v>
      </c>
      <c r="C24" s="232">
        <v>38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6">
        <v>2</v>
      </c>
      <c r="B25" s="233" t="s">
        <v>285</v>
      </c>
      <c r="C25" s="234">
        <v>30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81" t="s">
        <v>313</v>
      </c>
      <c r="C26" s="234">
        <v>4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6"/>
      <c r="B27" s="249"/>
      <c r="C27" s="250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17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13" t="s">
        <v>79</v>
      </c>
      <c r="B30" s="414"/>
      <c r="C30" s="414"/>
      <c r="D30" s="414"/>
      <c r="E30" s="414"/>
      <c r="F30" s="414"/>
      <c r="G30" s="414"/>
      <c r="H30" s="414"/>
      <c r="I30" s="414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280</v>
      </c>
      <c r="C32" s="163">
        <v>5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08" t="s">
        <v>353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</row>
    <row r="38" spans="1:11" ht="15" customHeight="1">
      <c r="A38" s="403" t="s">
        <v>48</v>
      </c>
      <c r="B38" s="410" t="s">
        <v>23</v>
      </c>
      <c r="C38" s="412" t="s">
        <v>13</v>
      </c>
      <c r="D38" s="410" t="s">
        <v>28</v>
      </c>
      <c r="E38" s="412" t="s">
        <v>29</v>
      </c>
      <c r="F38" s="403" t="s">
        <v>30</v>
      </c>
      <c r="G38" s="410" t="s">
        <v>31</v>
      </c>
      <c r="H38" s="410" t="s">
        <v>32</v>
      </c>
      <c r="I38" s="403" t="s">
        <v>81</v>
      </c>
      <c r="J38" s="404"/>
      <c r="K38" s="404"/>
    </row>
    <row r="39" spans="1:11" ht="48.75" customHeight="1">
      <c r="A39" s="409"/>
      <c r="B39" s="411"/>
      <c r="C39" s="409"/>
      <c r="D39" s="411"/>
      <c r="E39" s="409"/>
      <c r="F39" s="409"/>
      <c r="G39" s="411"/>
      <c r="H39" s="411"/>
      <c r="I39" s="197" t="s">
        <v>150</v>
      </c>
      <c r="J39" s="161" t="s">
        <v>82</v>
      </c>
      <c r="K39" s="162" t="s">
        <v>151</v>
      </c>
    </row>
    <row r="40" spans="1:11" s="231" customFormat="1">
      <c r="A40" s="226">
        <v>2025</v>
      </c>
      <c r="B40" s="227" t="s">
        <v>314</v>
      </c>
      <c r="C40" s="227">
        <v>1</v>
      </c>
      <c r="D40" s="229" t="s">
        <v>347</v>
      </c>
      <c r="E40" s="227">
        <v>34</v>
      </c>
      <c r="F40" s="227" t="s">
        <v>19</v>
      </c>
      <c r="G40" s="228" t="s">
        <v>349</v>
      </c>
      <c r="H40" s="227"/>
      <c r="I40" s="228"/>
      <c r="J40" s="229"/>
      <c r="K40" s="228"/>
    </row>
    <row r="41" spans="1:11" s="231" customFormat="1">
      <c r="A41" s="226">
        <v>2025</v>
      </c>
      <c r="B41" s="227" t="s">
        <v>314</v>
      </c>
      <c r="C41" s="227">
        <v>2</v>
      </c>
      <c r="D41" s="229" t="s">
        <v>348</v>
      </c>
      <c r="E41" s="227">
        <v>81</v>
      </c>
      <c r="F41" s="227" t="s">
        <v>19</v>
      </c>
      <c r="G41" s="228" t="s">
        <v>350</v>
      </c>
      <c r="H41" s="230"/>
      <c r="I41" s="228"/>
      <c r="J41" s="229"/>
      <c r="K41" s="228"/>
    </row>
    <row r="42" spans="1:11" s="231" customFormat="1">
      <c r="A42" s="226">
        <v>2025</v>
      </c>
      <c r="B42" s="227" t="s">
        <v>314</v>
      </c>
      <c r="C42" s="227">
        <v>3</v>
      </c>
      <c r="D42" s="229" t="s">
        <v>351</v>
      </c>
      <c r="E42" s="227">
        <v>54</v>
      </c>
      <c r="F42" s="227" t="s">
        <v>18</v>
      </c>
      <c r="G42" s="228" t="s">
        <v>352</v>
      </c>
      <c r="H42" s="230"/>
      <c r="I42" s="228"/>
      <c r="J42" s="229"/>
      <c r="K42" s="228"/>
    </row>
    <row r="43" spans="1:11" s="231" customFormat="1">
      <c r="A43" s="226"/>
      <c r="B43" s="227"/>
      <c r="C43" s="227"/>
      <c r="D43" s="227"/>
      <c r="E43" s="227"/>
      <c r="F43" s="227"/>
      <c r="G43" s="228"/>
      <c r="H43" s="230"/>
      <c r="I43" s="228"/>
      <c r="J43" s="229"/>
      <c r="K43" s="228"/>
    </row>
    <row r="44" spans="1:11" s="231" customFormat="1">
      <c r="A44" s="226"/>
      <c r="B44" s="227"/>
      <c r="C44" s="227"/>
      <c r="D44" s="227"/>
      <c r="E44" s="227"/>
      <c r="F44" s="227"/>
      <c r="G44" s="228"/>
      <c r="H44" s="230"/>
      <c r="I44" s="228"/>
      <c r="J44" s="229"/>
      <c r="K44" s="228"/>
    </row>
    <row r="45" spans="1:11" ht="15" customHeight="1">
      <c r="A45" s="405" t="s">
        <v>83</v>
      </c>
      <c r="B45" s="406"/>
      <c r="C45" s="406"/>
      <c r="D45" s="406"/>
      <c r="E45" s="406"/>
      <c r="F45" s="407"/>
      <c r="G45" s="407"/>
      <c r="H45" s="407"/>
      <c r="I45" s="187"/>
      <c r="J45" s="209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5" t="s">
        <v>279</v>
      </c>
      <c r="B1" s="426"/>
      <c r="C1" s="426"/>
      <c r="D1" s="426"/>
      <c r="E1" s="426"/>
      <c r="F1" s="426"/>
      <c r="G1" s="427"/>
    </row>
    <row r="2" spans="1:7" ht="15" customHeight="1">
      <c r="A2" s="428" t="s">
        <v>85</v>
      </c>
      <c r="B2" s="428"/>
      <c r="C2" s="428"/>
      <c r="D2" s="428"/>
      <c r="E2" s="428"/>
      <c r="F2" s="428"/>
      <c r="G2" s="428"/>
    </row>
    <row r="3" spans="1:7" ht="15" customHeight="1">
      <c r="A3" s="402" t="s">
        <v>86</v>
      </c>
      <c r="B3" s="402"/>
      <c r="C3" s="402"/>
      <c r="D3" s="402"/>
      <c r="E3" s="402"/>
      <c r="F3" s="402"/>
      <c r="G3" s="402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5" t="s">
        <v>191</v>
      </c>
      <c r="B20" s="426"/>
      <c r="C20" s="426"/>
      <c r="D20" s="426"/>
      <c r="E20" s="426"/>
      <c r="F20" s="426"/>
      <c r="G20" s="427"/>
    </row>
    <row r="21" spans="1:11">
      <c r="A21" s="429" t="s">
        <v>93</v>
      </c>
      <c r="B21" s="430"/>
      <c r="C21" s="430"/>
      <c r="D21" s="430"/>
      <c r="E21" s="430"/>
      <c r="F21" s="430"/>
      <c r="G21" s="431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2" t="s">
        <v>96</v>
      </c>
      <c r="B25" s="423"/>
      <c r="C25" s="423"/>
      <c r="D25" s="423"/>
      <c r="E25" s="423"/>
      <c r="F25" s="423"/>
      <c r="G25" s="424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5" t="s">
        <v>97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spans="1:11">
      <c r="A31" s="402" t="s">
        <v>72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</row>
    <row r="32" spans="1:11">
      <c r="A32" s="433" t="s">
        <v>48</v>
      </c>
      <c r="B32" s="435" t="s">
        <v>23</v>
      </c>
      <c r="C32" s="433" t="s">
        <v>13</v>
      </c>
      <c r="D32" s="435" t="s">
        <v>28</v>
      </c>
      <c r="E32" s="433" t="s">
        <v>29</v>
      </c>
      <c r="F32" s="433" t="s">
        <v>30</v>
      </c>
      <c r="G32" s="435" t="s">
        <v>31</v>
      </c>
      <c r="H32" s="435" t="s">
        <v>32</v>
      </c>
      <c r="I32" s="432" t="s">
        <v>81</v>
      </c>
      <c r="J32" s="432"/>
      <c r="K32" s="432"/>
    </row>
    <row r="33" spans="1:11" ht="75">
      <c r="A33" s="434"/>
      <c r="B33" s="436"/>
      <c r="C33" s="434"/>
      <c r="D33" s="436"/>
      <c r="E33" s="434"/>
      <c r="F33" s="434"/>
      <c r="G33" s="436"/>
      <c r="H33" s="436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0" t="s">
        <v>83</v>
      </c>
      <c r="B37" s="400"/>
      <c r="C37" s="400"/>
      <c r="D37" s="400"/>
      <c r="E37" s="400"/>
      <c r="F37" s="400"/>
      <c r="G37" s="400"/>
      <c r="H37" s="400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56" style="150" customWidth="1"/>
    <col min="14" max="16384" width="10" style="150"/>
  </cols>
  <sheetData>
    <row r="1" spans="1:13" ht="13.5" customHeight="1">
      <c r="A1" s="437" t="s">
        <v>246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</row>
    <row r="2" spans="1:13" ht="13.5" customHeight="1">
      <c r="A2" s="439" t="s">
        <v>268</v>
      </c>
      <c r="B2" s="440"/>
      <c r="C2" s="440"/>
      <c r="D2" s="440"/>
      <c r="E2" s="440"/>
      <c r="F2" s="440"/>
      <c r="G2" s="440"/>
      <c r="H2" s="440"/>
      <c r="I2" s="439" t="s">
        <v>315</v>
      </c>
      <c r="J2" s="440"/>
      <c r="K2" s="440"/>
      <c r="L2" s="440"/>
    </row>
    <row r="3" spans="1:13" ht="13.5" customHeight="1">
      <c r="A3" s="439" t="s">
        <v>245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4" t="s">
        <v>55</v>
      </c>
      <c r="K4" s="179" t="s">
        <v>98</v>
      </c>
      <c r="L4" s="212" t="s">
        <v>282</v>
      </c>
      <c r="M4" s="213" t="s">
        <v>283</v>
      </c>
    </row>
    <row r="5" spans="1:13" s="231" customFormat="1" ht="15" customHeight="1">
      <c r="A5" s="264">
        <v>2025</v>
      </c>
      <c r="B5" s="265" t="s">
        <v>314</v>
      </c>
      <c r="C5" s="266">
        <v>1</v>
      </c>
      <c r="D5" s="4" t="s">
        <v>326</v>
      </c>
      <c r="E5" s="3"/>
      <c r="F5" s="261">
        <v>63</v>
      </c>
      <c r="G5" s="267" t="s">
        <v>19</v>
      </c>
      <c r="H5" s="3"/>
      <c r="I5" s="3"/>
      <c r="J5" s="268">
        <v>45901</v>
      </c>
      <c r="K5" s="3"/>
      <c r="L5" s="4" t="s">
        <v>309</v>
      </c>
      <c r="M5" s="4" t="s">
        <v>310</v>
      </c>
    </row>
    <row r="6" spans="1:13" s="237" customFormat="1" ht="15" customHeight="1">
      <c r="A6" s="236">
        <v>2025</v>
      </c>
      <c r="B6" s="265" t="s">
        <v>316</v>
      </c>
      <c r="C6" s="243">
        <v>2</v>
      </c>
      <c r="D6" s="263" t="s">
        <v>327</v>
      </c>
      <c r="E6" s="141"/>
      <c r="F6" s="89">
        <v>60</v>
      </c>
      <c r="G6" s="248" t="s">
        <v>18</v>
      </c>
      <c r="H6" s="141"/>
      <c r="I6" s="141"/>
      <c r="J6" s="240">
        <v>45902</v>
      </c>
      <c r="K6" s="141"/>
      <c r="L6" s="263" t="s">
        <v>328</v>
      </c>
      <c r="M6" s="263" t="s">
        <v>305</v>
      </c>
    </row>
    <row r="7" spans="1:13" s="237" customFormat="1" ht="15" customHeight="1">
      <c r="A7" s="236">
        <v>2025</v>
      </c>
      <c r="B7" s="265" t="s">
        <v>317</v>
      </c>
      <c r="C7" s="243">
        <v>3</v>
      </c>
      <c r="D7" s="263" t="s">
        <v>329</v>
      </c>
      <c r="E7" s="141"/>
      <c r="F7" s="89">
        <v>56</v>
      </c>
      <c r="G7" s="248" t="s">
        <v>18</v>
      </c>
      <c r="H7" s="141"/>
      <c r="I7" s="141"/>
      <c r="J7" s="240">
        <v>45904</v>
      </c>
      <c r="K7" s="141"/>
      <c r="L7" s="263" t="s">
        <v>309</v>
      </c>
      <c r="M7" s="263" t="s">
        <v>310</v>
      </c>
    </row>
    <row r="8" spans="1:13" s="237" customFormat="1" ht="15" customHeight="1">
      <c r="A8" s="236">
        <v>2025</v>
      </c>
      <c r="B8" s="265" t="s">
        <v>318</v>
      </c>
      <c r="C8" s="243">
        <v>4</v>
      </c>
      <c r="D8" s="263" t="s">
        <v>330</v>
      </c>
      <c r="E8" s="141"/>
      <c r="F8" s="89">
        <v>57</v>
      </c>
      <c r="G8" s="248" t="s">
        <v>19</v>
      </c>
      <c r="H8" s="141"/>
      <c r="I8" s="141"/>
      <c r="J8" s="240">
        <v>45908</v>
      </c>
      <c r="K8" s="141"/>
      <c r="L8" s="263" t="s">
        <v>309</v>
      </c>
      <c r="M8" s="263" t="s">
        <v>310</v>
      </c>
    </row>
    <row r="9" spans="1:13" s="237" customFormat="1" ht="14.25" customHeight="1">
      <c r="A9" s="236">
        <v>2025</v>
      </c>
      <c r="B9" s="265" t="s">
        <v>319</v>
      </c>
      <c r="C9" s="243">
        <v>5</v>
      </c>
      <c r="D9" s="263" t="s">
        <v>331</v>
      </c>
      <c r="E9" s="141"/>
      <c r="F9" s="89">
        <v>48</v>
      </c>
      <c r="G9" s="248" t="s">
        <v>18</v>
      </c>
      <c r="H9" s="141"/>
      <c r="I9" s="141"/>
      <c r="J9" s="240">
        <v>45911</v>
      </c>
      <c r="K9" s="141"/>
      <c r="L9" s="263" t="s">
        <v>332</v>
      </c>
      <c r="M9" s="263" t="s">
        <v>304</v>
      </c>
    </row>
    <row r="10" spans="1:13" s="237" customFormat="1" ht="15" customHeight="1">
      <c r="A10" s="236">
        <v>2025</v>
      </c>
      <c r="B10" s="265" t="s">
        <v>320</v>
      </c>
      <c r="C10" s="243">
        <v>6</v>
      </c>
      <c r="D10" s="272" t="s">
        <v>333</v>
      </c>
      <c r="E10" s="245"/>
      <c r="F10" s="246">
        <v>54</v>
      </c>
      <c r="G10" s="269" t="s">
        <v>18</v>
      </c>
      <c r="H10" s="245"/>
      <c r="I10" s="245"/>
      <c r="J10" s="240">
        <v>45912</v>
      </c>
      <c r="K10" s="247"/>
      <c r="L10" s="273" t="s">
        <v>334</v>
      </c>
      <c r="M10" s="273" t="s">
        <v>304</v>
      </c>
    </row>
    <row r="11" spans="1:13" s="237" customFormat="1" ht="15" customHeight="1">
      <c r="A11" s="264">
        <v>2025</v>
      </c>
      <c r="B11" s="265" t="s">
        <v>321</v>
      </c>
      <c r="C11" s="243">
        <v>7</v>
      </c>
      <c r="D11" s="272" t="s">
        <v>335</v>
      </c>
      <c r="E11" s="245"/>
      <c r="F11" s="246">
        <v>45</v>
      </c>
      <c r="G11" s="269" t="s">
        <v>19</v>
      </c>
      <c r="H11" s="245"/>
      <c r="I11" s="245"/>
      <c r="J11" s="240">
        <v>45912</v>
      </c>
      <c r="K11" s="247"/>
      <c r="L11" s="273" t="s">
        <v>336</v>
      </c>
      <c r="M11" s="273" t="s">
        <v>337</v>
      </c>
    </row>
    <row r="12" spans="1:13" s="237" customFormat="1" ht="15" customHeight="1">
      <c r="A12" s="236">
        <v>2025</v>
      </c>
      <c r="B12" s="265" t="s">
        <v>322</v>
      </c>
      <c r="C12" s="243">
        <v>8</v>
      </c>
      <c r="D12" s="272" t="s">
        <v>338</v>
      </c>
      <c r="E12" s="245"/>
      <c r="F12" s="246">
        <v>52</v>
      </c>
      <c r="G12" s="269" t="s">
        <v>18</v>
      </c>
      <c r="H12" s="245"/>
      <c r="I12" s="245"/>
      <c r="J12" s="279">
        <v>45916</v>
      </c>
      <c r="K12" s="247"/>
      <c r="L12" s="273" t="s">
        <v>339</v>
      </c>
      <c r="M12" s="273" t="s">
        <v>306</v>
      </c>
    </row>
    <row r="13" spans="1:13" s="237" customFormat="1" ht="15" customHeight="1">
      <c r="A13" s="236">
        <v>2025</v>
      </c>
      <c r="B13" s="265" t="s">
        <v>323</v>
      </c>
      <c r="C13" s="243">
        <v>9</v>
      </c>
      <c r="D13" s="272" t="s">
        <v>340</v>
      </c>
      <c r="E13" s="245"/>
      <c r="F13" s="246">
        <v>50</v>
      </c>
      <c r="G13" s="269" t="s">
        <v>19</v>
      </c>
      <c r="H13" s="245"/>
      <c r="I13" s="245"/>
      <c r="J13" s="240">
        <v>45919</v>
      </c>
      <c r="K13" s="247"/>
      <c r="L13" s="273" t="s">
        <v>303</v>
      </c>
      <c r="M13" s="273" t="s">
        <v>304</v>
      </c>
    </row>
    <row r="14" spans="1:13" s="237" customFormat="1" ht="15" customHeight="1">
      <c r="A14" s="236">
        <v>2025</v>
      </c>
      <c r="B14" s="265" t="s">
        <v>324</v>
      </c>
      <c r="C14" s="243">
        <v>10</v>
      </c>
      <c r="D14" s="272" t="s">
        <v>341</v>
      </c>
      <c r="E14" s="245"/>
      <c r="F14" s="246">
        <v>41</v>
      </c>
      <c r="G14" s="269" t="s">
        <v>18</v>
      </c>
      <c r="H14" s="245"/>
      <c r="I14" s="245"/>
      <c r="J14" s="240">
        <v>45922</v>
      </c>
      <c r="K14" s="247"/>
      <c r="L14" s="273" t="s">
        <v>303</v>
      </c>
      <c r="M14" s="273" t="s">
        <v>304</v>
      </c>
    </row>
    <row r="15" spans="1:13" s="237" customFormat="1" ht="15" customHeight="1">
      <c r="A15" s="236">
        <v>2025</v>
      </c>
      <c r="B15" s="265" t="s">
        <v>325</v>
      </c>
      <c r="C15" s="243">
        <v>11</v>
      </c>
      <c r="D15" s="272" t="s">
        <v>342</v>
      </c>
      <c r="E15" s="245"/>
      <c r="F15" s="246">
        <v>41</v>
      </c>
      <c r="G15" s="269" t="s">
        <v>18</v>
      </c>
      <c r="H15" s="245"/>
      <c r="I15" s="245"/>
      <c r="J15" s="240">
        <v>45926</v>
      </c>
      <c r="K15" s="247"/>
      <c r="L15" s="273" t="s">
        <v>343</v>
      </c>
      <c r="M15" s="273" t="s">
        <v>310</v>
      </c>
    </row>
    <row r="16" spans="1:13" s="237" customFormat="1" ht="15" customHeight="1">
      <c r="A16" s="236">
        <v>2025</v>
      </c>
      <c r="B16" s="265" t="s">
        <v>307</v>
      </c>
      <c r="C16" s="243">
        <v>12</v>
      </c>
      <c r="D16" s="272" t="s">
        <v>344</v>
      </c>
      <c r="E16" s="245"/>
      <c r="F16" s="246">
        <v>55</v>
      </c>
      <c r="G16" s="269" t="s">
        <v>18</v>
      </c>
      <c r="H16" s="245"/>
      <c r="I16" s="245"/>
      <c r="J16" s="240">
        <v>45926</v>
      </c>
      <c r="K16" s="247"/>
      <c r="L16" s="273" t="s">
        <v>345</v>
      </c>
      <c r="M16" s="273" t="s">
        <v>306</v>
      </c>
    </row>
    <row r="17" spans="1:13" s="237" customFormat="1" ht="15.75" customHeight="1">
      <c r="A17" s="236">
        <v>2025</v>
      </c>
      <c r="B17" s="265" t="s">
        <v>314</v>
      </c>
      <c r="C17" s="243">
        <v>13</v>
      </c>
      <c r="D17" s="274" t="s">
        <v>346</v>
      </c>
      <c r="E17" s="238"/>
      <c r="F17" s="239">
        <v>68</v>
      </c>
      <c r="G17" s="270" t="s">
        <v>18</v>
      </c>
      <c r="H17" s="239"/>
      <c r="I17" s="239"/>
      <c r="J17" s="240">
        <v>45926</v>
      </c>
      <c r="K17" s="238"/>
      <c r="L17" s="274" t="s">
        <v>309</v>
      </c>
      <c r="M17" s="274" t="s">
        <v>310</v>
      </c>
    </row>
    <row r="18" spans="1:13" s="237" customFormat="1" ht="15.75" customHeight="1">
      <c r="A18" s="236"/>
      <c r="B18" s="262"/>
      <c r="C18" s="243"/>
      <c r="D18" s="274"/>
      <c r="E18" s="238"/>
      <c r="F18" s="239"/>
      <c r="G18" s="270"/>
      <c r="H18" s="239"/>
      <c r="I18" s="239"/>
      <c r="J18" s="240"/>
      <c r="K18" s="238"/>
      <c r="L18" s="274"/>
      <c r="M18" s="274"/>
    </row>
    <row r="19" spans="1:13" s="276" customFormat="1" ht="15.75" customHeight="1">
      <c r="A19" s="236"/>
      <c r="B19" s="265"/>
      <c r="C19" s="243"/>
      <c r="D19" s="277"/>
      <c r="E19" s="275"/>
      <c r="F19" s="275"/>
      <c r="G19" s="278"/>
      <c r="H19" s="275"/>
      <c r="I19" s="275"/>
      <c r="J19" s="268"/>
      <c r="K19" s="275"/>
      <c r="L19" s="277"/>
      <c r="M19" s="277"/>
    </row>
    <row r="20" spans="1:13" s="237" customFormat="1" ht="15.75" customHeight="1">
      <c r="A20" s="236"/>
      <c r="B20" s="262"/>
      <c r="C20" s="243"/>
      <c r="D20" s="274"/>
      <c r="E20" s="238"/>
      <c r="F20" s="239"/>
      <c r="G20" s="270"/>
      <c r="H20" s="271"/>
      <c r="I20" s="239"/>
      <c r="J20" s="240"/>
      <c r="K20" s="238"/>
      <c r="L20" s="274"/>
      <c r="M20" s="274"/>
    </row>
    <row r="21" spans="1:13" s="237" customFormat="1">
      <c r="A21" s="236"/>
      <c r="B21" s="262"/>
      <c r="C21" s="243"/>
      <c r="D21" s="274"/>
      <c r="E21" s="238"/>
      <c r="F21" s="239"/>
      <c r="G21" s="270"/>
      <c r="H21" s="239"/>
      <c r="I21" s="239"/>
      <c r="J21" s="240"/>
      <c r="K21" s="238"/>
      <c r="L21" s="241"/>
      <c r="M21" s="274"/>
    </row>
    <row r="22" spans="1:13" s="237" customFormat="1" ht="15.75" customHeight="1">
      <c r="A22" s="236"/>
      <c r="B22" s="262"/>
      <c r="C22" s="243"/>
      <c r="D22" s="274"/>
      <c r="E22" s="238"/>
      <c r="F22" s="239"/>
      <c r="G22" s="270"/>
      <c r="H22" s="239"/>
      <c r="I22" s="239"/>
      <c r="J22" s="240"/>
      <c r="K22" s="238"/>
      <c r="L22" s="238"/>
      <c r="M22" s="274"/>
    </row>
    <row r="23" spans="1:13" s="237" customFormat="1" ht="15.75" customHeight="1">
      <c r="A23" s="236"/>
      <c r="B23" s="265"/>
      <c r="C23" s="243"/>
      <c r="D23" s="274"/>
      <c r="E23" s="238"/>
      <c r="F23" s="239"/>
      <c r="G23" s="270"/>
      <c r="H23" s="239"/>
      <c r="I23" s="239"/>
      <c r="J23" s="240"/>
      <c r="K23" s="238"/>
      <c r="L23" s="274"/>
      <c r="M23" s="274"/>
    </row>
    <row r="24" spans="1:13" ht="13.5" customHeight="1">
      <c r="A24" s="254"/>
      <c r="B24" s="255"/>
      <c r="C24" s="256"/>
      <c r="D24" s="257"/>
      <c r="E24" s="255"/>
      <c r="F24" s="258"/>
      <c r="G24" s="259"/>
      <c r="H24" s="255"/>
      <c r="I24" s="255"/>
      <c r="J24" s="260"/>
      <c r="K24" s="254"/>
      <c r="L24" s="255"/>
      <c r="M24" s="255"/>
    </row>
    <row r="25" spans="1:13" ht="13.5" customHeight="1">
      <c r="A25" s="251" t="s">
        <v>241</v>
      </c>
      <c r="B25" s="252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53"/>
    </row>
    <row r="26" spans="1:13" ht="13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9" t="s">
        <v>242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453"/>
    </row>
    <row r="2" spans="1:23" ht="20.100000000000001" customHeight="1">
      <c r="A2" s="454" t="s">
        <v>302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</row>
    <row r="3" spans="1:23">
      <c r="A3" s="458" t="s">
        <v>284</v>
      </c>
      <c r="B3" s="459"/>
      <c r="C3" s="459"/>
      <c r="D3" s="459"/>
      <c r="E3" s="459"/>
      <c r="F3" s="459"/>
      <c r="G3" s="459"/>
      <c r="H3" s="459"/>
      <c r="I3" s="460"/>
      <c r="J3" s="461" t="s">
        <v>354</v>
      </c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3"/>
    </row>
    <row r="4" spans="1:23">
      <c r="A4" s="455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7"/>
    </row>
    <row r="5" spans="1:23" ht="34.5" customHeight="1">
      <c r="A5" s="465" t="s">
        <v>357</v>
      </c>
      <c r="B5" s="466"/>
      <c r="C5" s="466"/>
      <c r="D5" s="466"/>
      <c r="E5" s="466"/>
      <c r="F5" s="466"/>
      <c r="G5" s="467"/>
      <c r="H5" s="468" t="s">
        <v>358</v>
      </c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70"/>
      <c r="T5" s="464" t="s">
        <v>359</v>
      </c>
      <c r="U5" s="464"/>
      <c r="V5" s="464"/>
      <c r="W5" s="464"/>
    </row>
    <row r="6" spans="1:23" ht="15.75" customHeight="1">
      <c r="A6" s="471" t="s">
        <v>21</v>
      </c>
      <c r="B6" s="471"/>
      <c r="C6" s="471"/>
      <c r="D6" s="471" t="s">
        <v>153</v>
      </c>
      <c r="E6" s="471"/>
      <c r="F6" s="471"/>
      <c r="G6" s="441" t="s">
        <v>3</v>
      </c>
      <c r="H6" s="447" t="s">
        <v>21</v>
      </c>
      <c r="I6" s="447"/>
      <c r="J6" s="447"/>
      <c r="K6" s="447"/>
      <c r="L6" s="447"/>
      <c r="M6" s="447"/>
      <c r="N6" s="447"/>
      <c r="O6" s="447" t="s">
        <v>153</v>
      </c>
      <c r="P6" s="447"/>
      <c r="Q6" s="447"/>
      <c r="R6" s="447"/>
      <c r="S6" s="472" t="s">
        <v>99</v>
      </c>
      <c r="T6" s="441" t="s">
        <v>162</v>
      </c>
      <c r="U6" s="441" t="s">
        <v>69</v>
      </c>
      <c r="V6" s="441" t="s">
        <v>190</v>
      </c>
      <c r="W6" s="444" t="s">
        <v>3</v>
      </c>
    </row>
    <row r="7" spans="1:23" ht="41.25" customHeight="1">
      <c r="A7" s="441" t="s">
        <v>162</v>
      </c>
      <c r="B7" s="441" t="s">
        <v>69</v>
      </c>
      <c r="C7" s="441" t="s">
        <v>190</v>
      </c>
      <c r="D7" s="441" t="s">
        <v>162</v>
      </c>
      <c r="E7" s="441" t="s">
        <v>69</v>
      </c>
      <c r="F7" s="441" t="s">
        <v>190</v>
      </c>
      <c r="G7" s="442"/>
      <c r="H7" s="448" t="s">
        <v>194</v>
      </c>
      <c r="I7" s="475"/>
      <c r="J7" s="475"/>
      <c r="K7" s="449"/>
      <c r="L7" s="441" t="s">
        <v>69</v>
      </c>
      <c r="M7" s="441" t="s">
        <v>190</v>
      </c>
      <c r="N7" s="450" t="s">
        <v>99</v>
      </c>
      <c r="O7" s="441" t="s">
        <v>203</v>
      </c>
      <c r="P7" s="441" t="s">
        <v>69</v>
      </c>
      <c r="Q7" s="441" t="s">
        <v>190</v>
      </c>
      <c r="R7" s="450" t="s">
        <v>99</v>
      </c>
      <c r="S7" s="473"/>
      <c r="T7" s="442"/>
      <c r="U7" s="442"/>
      <c r="V7" s="442"/>
      <c r="W7" s="445"/>
    </row>
    <row r="8" spans="1:23" ht="24" customHeight="1">
      <c r="A8" s="442"/>
      <c r="B8" s="442"/>
      <c r="C8" s="442"/>
      <c r="D8" s="442"/>
      <c r="E8" s="442"/>
      <c r="F8" s="442"/>
      <c r="G8" s="442"/>
      <c r="H8" s="441" t="s">
        <v>201</v>
      </c>
      <c r="I8" s="448" t="s">
        <v>200</v>
      </c>
      <c r="J8" s="449"/>
      <c r="K8" s="441" t="s">
        <v>3</v>
      </c>
      <c r="L8" s="442"/>
      <c r="M8" s="442"/>
      <c r="N8" s="451"/>
      <c r="O8" s="442"/>
      <c r="P8" s="442"/>
      <c r="Q8" s="442"/>
      <c r="R8" s="451"/>
      <c r="S8" s="473"/>
      <c r="T8" s="442"/>
      <c r="U8" s="442"/>
      <c r="V8" s="442"/>
      <c r="W8" s="445"/>
    </row>
    <row r="9" spans="1:23" ht="31.5">
      <c r="A9" s="443"/>
      <c r="B9" s="443"/>
      <c r="C9" s="443"/>
      <c r="D9" s="443"/>
      <c r="E9" s="443"/>
      <c r="F9" s="443"/>
      <c r="G9" s="443"/>
      <c r="H9" s="443"/>
      <c r="I9" s="88" t="s">
        <v>198</v>
      </c>
      <c r="J9" s="88" t="s">
        <v>199</v>
      </c>
      <c r="K9" s="443"/>
      <c r="L9" s="443"/>
      <c r="M9" s="443"/>
      <c r="N9" s="452"/>
      <c r="O9" s="443"/>
      <c r="P9" s="443"/>
      <c r="Q9" s="443"/>
      <c r="R9" s="452"/>
      <c r="S9" s="474"/>
      <c r="T9" s="443"/>
      <c r="U9" s="443"/>
      <c r="V9" s="443"/>
      <c r="W9" s="446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2612</v>
      </c>
      <c r="B11" s="36"/>
      <c r="C11" s="36"/>
      <c r="D11" s="36"/>
      <c r="E11" s="36"/>
      <c r="F11" s="36"/>
      <c r="G11" s="36">
        <f>SUM(A11:F11)</f>
        <v>2612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1228</v>
      </c>
      <c r="U11" s="13"/>
      <c r="V11" s="13"/>
      <c r="W11" s="13">
        <f>SUM(T11:V11)</f>
        <v>1228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2025-10-13T06:09:06Z</dcterms:modified>
</cp:coreProperties>
</file>