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966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Transplant'!$I$39:$I$49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28"/>
  <c r="G49"/>
  <c r="G47"/>
  <c r="G46"/>
  <c r="G77" l="1"/>
  <c r="G71"/>
  <c r="G70"/>
  <c r="G68"/>
  <c r="G67"/>
  <c r="G64"/>
  <c r="G63"/>
  <c r="G61"/>
  <c r="G60"/>
  <c r="G56"/>
  <c r="G54"/>
  <c r="G53"/>
  <c r="G43"/>
  <c r="G42"/>
  <c r="G39"/>
  <c r="G38"/>
  <c r="G28"/>
  <c r="G24"/>
  <c r="G23"/>
  <c r="G20"/>
  <c r="G19"/>
  <c r="G18"/>
  <c r="G15"/>
  <c r="G14"/>
  <c r="G11"/>
  <c r="G10"/>
  <c r="G8"/>
  <c r="G7"/>
  <c r="G69" l="1"/>
  <c r="G62"/>
  <c r="G57"/>
  <c r="G55"/>
  <c r="G48"/>
  <c r="G41"/>
  <c r="G40"/>
  <c r="G27"/>
  <c r="G26"/>
  <c r="G25"/>
  <c r="G17"/>
  <c r="G16"/>
  <c r="G9" l="1"/>
  <c r="G58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G12" i="28" l="1"/>
  <c r="J12" s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8"/>
  <c r="K7"/>
  <c r="C58" i="28"/>
  <c r="F58" s="1"/>
  <c r="C44"/>
  <c r="F44" s="1"/>
  <c r="C21"/>
  <c r="F21" s="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9" i="1"/>
  <c r="H19"/>
  <c r="I19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<sst xmlns="http://schemas.openxmlformats.org/spreadsheetml/2006/main" count="732" uniqueCount="374">
  <si>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</si>
  <si>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</si>
  <si>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</si>
  <si>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</si>
  <si>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</si>
  <si>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</si>
  <si>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</si>
  <si>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</si>
  <si>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</si>
  <si>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</si>
  <si>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</si>
  <si>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</si>
  <si>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</si>
  <si>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</si>
  <si>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</si>
  <si>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</si>
  <si>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</si>
  <si>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</si>
  <si>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</si>
  <si>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</si>
  <si>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</si>
  <si>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</si>
  <si>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</si>
  <si>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</si>
  <si>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</si>
  <si>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</si>
  <si>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</si>
  <si>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</si>
  <si>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</si>
  <si>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</si>
  <si>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</si>
  <si>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</si>
  <si>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</si>
  <si>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</si>
  <si>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</si>
  <si>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</si>
  <si>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</si>
  <si>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</si>
  <si>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</si>
  <si>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</si>
  <si>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</si>
  <si>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</si>
  <si>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</si>
  <si>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</si>
  <si>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</si>
  <si>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</si>
  <si>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</si>
  <si>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</si>
  <si>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</si>
  <si>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</si>
  <si>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</si>
  <si>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</si>
  <si>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</si>
  <si>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</si>
  <si>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</si>
  <si>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</si>
  <si>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</si>
  <si>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</si>
  <si>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</si>
  <si>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</si>
  <si>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</si>
  <si>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</si>
  <si>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</si>
  <si>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</si>
  <si>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</si>
  <si>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</si>
  <si>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</si>
  <si>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</si>
  <si>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</si>
  <si>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</si>
  <si>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</si>
  <si>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</si>
  <si>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</si>
  <si>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</si>
  <si>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</si>
  <si>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</si>
  <si>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</si>
  <si>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</si>
  <si>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</si>
  <si>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</si>
  <si>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</si>
  <si>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</si>
  <si>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</si>
  <si>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</si>
  <si>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</si>
  <si>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</si>
  <si>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</si>
  <si>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</si>
  <si>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</si>
  <si>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</si>
  <si>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</si>
  <si>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</si>
  <si>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</si>
  <si>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</si>
  <si>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</si>
  <si>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</si>
  <si>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</si>
  <si>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</si>
  <si>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</si>
  <si>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</si>
  <si>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</si>
  <si>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</si>
  <si>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</si>
  <si>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</si>
  <si>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</si>
  <si>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</si>
  <si>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</si>
  <si>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</si>
  <si>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</si>
  <si>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</si>
  <si>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</si>
  <si>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</si>
  <si>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</si>
  <si>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</si>
  <si>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</si>
  <si>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</si>
  <si>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</si>
  <si>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</si>
  <si>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</si>
  <si>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</si>
  <si>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</si>
  <si>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</si>
  <si>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</si>
  <si>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</si>
  <si>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</si>
  <si>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</si>
  <si>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</si>
  <si>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</si>
  <si>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</si>
  <si>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</si>
  <si>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</si>
  <si>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</si>
  <si>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</si>
  <si>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</si>
  <si>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</si>
  <si>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</si>
  <si>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</si>
  <si>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</si>
  <si>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</si>
  <si>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</si>
  <si>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</si>
  <si>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</si>
  <si>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</si>
  <si>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</si>
  <si>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</si>
  <si>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</si>
  <si>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</si>
  <si>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</si>
  <si>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</si>
  <si>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</si>
  <si>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</si>
  <si>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</si>
  <si>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</si>
  <si>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</si>
  <si>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</si>
  <si>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</si>
  <si>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</si>
  <si>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</si>
  <si>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</si>
  <si>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</si>
  <si>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</si>
  <si>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</si>
  <si>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</si>
  <si>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</si>
  <si>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</si>
  <si>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</si>
  <si>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</si>
  <si>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</si>
  <si>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</si>
  <si>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</si>
  <si>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</si>
  <si>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</si>
  <si>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</si>
  <si>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</si>
  <si>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</si>
  <si>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</si>
  <si>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</si>
  <si>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</si>
  <si>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</si>
  <si>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</si>
  <si>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</si>
  <si>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</si>
  <si>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</si>
  <si>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</si>
  <si>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</si>
  <si>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</si>
  <si>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</si>
  <si>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</si>
  <si>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</si>
  <si>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</si>
  <si>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</si>
  <si>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</si>
  <si>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</si>
  <si>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</si>
  <si>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</si>
  <si>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</si>
  <si>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</si>
  <si>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</si>
  <si>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</si>
  <si>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</si>
  <si>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</si>
  <si>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</si>
  <si>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</si>
  <si>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</si>
  <si>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</si>
  <si>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</si>
  <si>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</si>
  <si>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</si>
  <si>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</si>
  <si>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</si>
  <si>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</si>
  <si>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</si>
  <si>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</si>
  <si>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</si>
  <si>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</si>
  <si>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</si>
  <si>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</si>
  <si>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</si>
  <si>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</si>
  <si>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</si>
  <si>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</si>
  <si>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</si>
  <si>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</si>
  <si>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</si>
  <si>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</si>
  <si>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</si>
  <si>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</si>
  <si>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</si>
  <si>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</si>
  <si>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</si>
  <si>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</si>
  <si>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</si>
  <si>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</si>
  <si>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</si>
  <si>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</si>
  <si>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</si>
  <si>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</si>
  <si>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</si>
  <si>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</si>
  <si>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</si>
  <si>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</si>
  <si>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</si>
  <si>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</si>
  <si>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</si>
  <si>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</si>
  <si>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</si>
  <si>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</si>
  <si>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</si>
  <si>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</si>
  <si>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</si>
  <si>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</si>
  <si>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</si>
  <si>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</si>
  <si>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</si>
  <si>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</si>
  <si>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</si>
  <si>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</si>
  <si>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</si>
  <si>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</si>
  <si>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</si>
  <si>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</si>
  <si>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</si>
  <si>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</si>
  <si>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</si>
  <si>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</si>
  <si>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</si>
  <si>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</si>
  <si>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</si>
  <si>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</si>
  <si>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</si>
  <si>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</si>
  <si>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</si>
  <si>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</si>
  <si>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</si>
  <si>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</si>
  <si>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</si>
  <si>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</si>
  <si>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</si>
  <si>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</si>
  <si>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</si>
  <si>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</si>
  <si>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</si>
  <si>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</si>
  <si>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</si>
  <si>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</si>
  <si>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</si>
  <si>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</si>
  <si>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</si>
  <si>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</si>
  <si>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</si>
  <si>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April' 2025</t>
  </si>
  <si>
    <t>May' 2025</t>
  </si>
  <si>
    <t>June' 2025</t>
  </si>
  <si>
    <t>July' 2025</t>
  </si>
  <si>
    <t>August' 2025</t>
  </si>
  <si>
    <t>September' 2025</t>
  </si>
  <si>
    <t>October' 2025</t>
  </si>
  <si>
    <t>November' 2025</t>
  </si>
  <si>
    <t>December' 2025</t>
  </si>
  <si>
    <t>January' 2026</t>
  </si>
  <si>
    <t>February' 2026</t>
  </si>
  <si>
    <t>March' 2026</t>
  </si>
  <si>
    <t>Cumulative since April' 2025</t>
  </si>
  <si>
    <t>CATARACT CASES IDENTIFIED DURING 2025  -2026</t>
  </si>
  <si>
    <t>Name of the District/MCH: RIO, Kolkata                                                               Reporting for the month: June 2025</t>
  </si>
  <si>
    <t>Reporting Month: - June 2025</t>
  </si>
  <si>
    <t>Reporting Month: -  June 2025</t>
  </si>
  <si>
    <t>June</t>
  </si>
  <si>
    <t>Late Swapan Dasgupta</t>
  </si>
  <si>
    <t>Sonamukhi, Bankura - 722207</t>
  </si>
  <si>
    <t>Late Kakali Chakrobarty</t>
  </si>
  <si>
    <t>Bandhar, Gachha, Howrah - 711401</t>
  </si>
  <si>
    <t>Late Kalo Manik Das</t>
  </si>
  <si>
    <t>Krishnapur, Rajarhat Gopalpur, N 24 Pgs</t>
  </si>
  <si>
    <t>8, Dr. Bhupen Dutta Sarani, Amherst St., Kol - 6</t>
  </si>
  <si>
    <t>Late Chanda Das</t>
  </si>
  <si>
    <t>Late Lalit Mohan Dutta</t>
  </si>
  <si>
    <t>30/2/1, Chowdhury Para 1st Bye Lane, Howrah</t>
  </si>
  <si>
    <t>Late Jogmaya Kanrar</t>
  </si>
  <si>
    <t>39/13, Naskarpara Lane, Howrah</t>
  </si>
  <si>
    <t>Late Dwipen Sengupta</t>
  </si>
  <si>
    <t>10/3 B, Abinash Mitra Lane, Kolkata</t>
  </si>
  <si>
    <t>Reporting  Month: June 2025                                                       Year: 2025-2026</t>
  </si>
  <si>
    <t>Asit Biswas</t>
  </si>
  <si>
    <t>(LE) Vascularised Corneal opacity with cataract</t>
  </si>
  <si>
    <t xml:space="preserve">(LE) Triple procedure under LA
</t>
  </si>
  <si>
    <t>Kalimuddin Mollick</t>
  </si>
  <si>
    <t>(LE) Corneal scar with descemetocele</t>
  </si>
  <si>
    <t>(LE) Optical PKP under LA</t>
  </si>
  <si>
    <t>Ashima Ghosh</t>
  </si>
  <si>
    <t>(RE) Corneal opacity</t>
  </si>
  <si>
    <t>(RE) Optical PKP under LA</t>
  </si>
  <si>
    <t>Bokul Das</t>
  </si>
  <si>
    <t>(RE) Healed corneal scar</t>
  </si>
  <si>
    <t>Krishna Chandra Das</t>
  </si>
  <si>
    <t>(LE) Healed corneal scar</t>
  </si>
  <si>
    <t>Jharna Basu</t>
  </si>
  <si>
    <t>(LE) PBK</t>
  </si>
  <si>
    <t>(LE) PKP under LA</t>
  </si>
  <si>
    <t>Hasem Molla</t>
  </si>
  <si>
    <t>(RE) PBK</t>
  </si>
  <si>
    <t>(RE) PKP under LA</t>
  </si>
  <si>
    <t>Mahadeb Biswas</t>
  </si>
  <si>
    <t>(LE) Vascularised Corneal opacity with ectasia</t>
  </si>
  <si>
    <t>Swapan Kundu</t>
  </si>
  <si>
    <t>(RE) Vascularised scar with iris adhesion with cataract</t>
  </si>
  <si>
    <t>(RE) Triple procedure</t>
  </si>
  <si>
    <t>Ravindra Mistry</t>
  </si>
  <si>
    <t>(LE) Descemetocele</t>
  </si>
  <si>
    <t>(LE) Patch graft under LA</t>
  </si>
  <si>
    <t>Tansen SK</t>
  </si>
  <si>
    <t>(RE) Stromal abscess</t>
  </si>
  <si>
    <t>(RE) Triple procedure under LA</t>
  </si>
  <si>
    <t>Sk Abu Taleb</t>
  </si>
  <si>
    <t>(RE) Therapeutic PKP under LA</t>
  </si>
  <si>
    <t>Jafar Mallick</t>
  </si>
  <si>
    <t>(RE) Perforated fungal corneal ulcer with pseudocornea</t>
  </si>
  <si>
    <t>Sujata Hari</t>
  </si>
  <si>
    <t>(LE) Therapeutic PKP under LA</t>
  </si>
  <si>
    <t>Nasrin Khatun</t>
  </si>
  <si>
    <t>(RE) Adherent leucoma</t>
  </si>
  <si>
    <t>Mahadeb Pramanick</t>
  </si>
  <si>
    <t>Sebina Bibi</t>
  </si>
  <si>
    <t>(LE) Adherent leucoma with corneal thinning with corneal opacity</t>
  </si>
  <si>
    <t>Dipu Pramanick</t>
  </si>
  <si>
    <t>(LE) Triple procedure under LA</t>
  </si>
  <si>
    <t>Sukamal Biswas</t>
  </si>
  <si>
    <t>(LE) Stromal abscess with hypopyon</t>
  </si>
  <si>
    <t>Reporting for the month: June 2025</t>
  </si>
  <si>
    <t>For the reporting month June 2025</t>
  </si>
  <si>
    <t>Reporting Month: June 2025</t>
  </si>
  <si>
    <t>No. of Eye Patients attended during the Month June 2025</t>
  </si>
  <si>
    <t>No. of Cataract Cases Indentified during the Month June 2025</t>
  </si>
  <si>
    <t>No. of Cataract Operation during the month June 2025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</si>
</sst>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50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9" fillId="0" borderId="0" applyFont="0" applyFill="0" applyBorder="0" applyAlignment="0" applyProtection="0"/>
  </cellStyleXfs>
  <cellXfs count="480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7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0" fontId="37" fillId="0" borderId="12" xfId="1" applyFill="1" applyBorder="1" applyAlignment="1">
      <alignment vertical="top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0" fillId="0" borderId="43" xfId="0" applyBorder="1" applyAlignment="1">
      <alignment horizontal="center"/>
    </xf>
    <xf numFmtId="0" fontId="0" fillId="0" borderId="32" xfId="0" applyBorder="1" applyAlignment="1">
      <alignment horizontal="center"/>
    </xf>
    <xf numFmtId="0" fontId="25" fillId="0" borderId="3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7" fillId="0" borderId="57" xfId="0" applyFont="1" applyBorder="1" applyAlignment="1">
      <alignment horizontal="right" vertical="top" wrapText="1"/>
    </xf>
    <xf numFmtId="49" fontId="46" fillId="10" borderId="1" xfId="0" applyNumberFormat="1" applyFont="1" applyFill="1" applyBorder="1" applyAlignment="1">
      <alignment vertical="top" wrapText="1"/>
    </xf>
    <xf numFmtId="0" fontId="47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6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8" fillId="0" borderId="49" xfId="0" applyFont="1" applyBorder="1" applyAlignment="1">
      <alignment vertical="center"/>
    </xf>
    <xf numFmtId="0" fontId="48" fillId="0" borderId="49" xfId="0" applyFont="1" applyBorder="1" applyAlignment="1">
      <alignment horizontal="center" vertical="center"/>
    </xf>
    <xf numFmtId="14" fontId="46" fillId="0" borderId="49" xfId="0" applyNumberFormat="1" applyFont="1" applyBorder="1" applyAlignment="1">
      <alignment horizontal="center" vertical="center"/>
    </xf>
    <xf numFmtId="0" fontId="48" fillId="0" borderId="49" xfId="0" applyFont="1" applyBorder="1" applyAlignment="1">
      <alignment vertical="center" wrapText="1"/>
    </xf>
    <xf numFmtId="49" fontId="46" fillId="0" borderId="58" xfId="0" applyNumberFormat="1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49" fontId="46" fillId="0" borderId="52" xfId="0" applyNumberFormat="1" applyFont="1" applyBorder="1" applyAlignment="1">
      <alignment vertical="center"/>
    </xf>
    <xf numFmtId="0" fontId="46" fillId="0" borderId="52" xfId="0" applyFont="1" applyBorder="1" applyAlignment="1">
      <alignment vertical="center"/>
    </xf>
    <xf numFmtId="0" fontId="46" fillId="0" borderId="52" xfId="0" applyFont="1" applyBorder="1" applyAlignment="1">
      <alignment horizontal="center" vertical="center"/>
    </xf>
    <xf numFmtId="0" fontId="46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6" fillId="10" borderId="1" xfId="0" applyFont="1" applyFill="1" applyBorder="1" applyAlignment="1">
      <alignment vertical="center"/>
    </xf>
    <xf numFmtId="0" fontId="46" fillId="0" borderId="1" xfId="0" applyFont="1" applyBorder="1" applyAlignment="1">
      <alignment vertical="center"/>
    </xf>
    <xf numFmtId="0" fontId="46" fillId="10" borderId="1" xfId="0" applyFont="1" applyFill="1" applyBorder="1" applyAlignment="1">
      <alignment horizontal="center" vertical="center"/>
    </xf>
    <xf numFmtId="49" fontId="46" fillId="0" borderId="1" xfId="0" applyNumberFormat="1" applyFont="1" applyBorder="1" applyAlignment="1">
      <alignment vertical="center"/>
    </xf>
    <xf numFmtId="0" fontId="46" fillId="0" borderId="1" xfId="0" applyFont="1" applyBorder="1" applyAlignment="1">
      <alignment horizontal="center" vertical="center"/>
    </xf>
    <xf numFmtId="49" fontId="46" fillId="0" borderId="1" xfId="0" applyNumberFormat="1" applyFont="1" applyBorder="1" applyAlignment="1">
      <alignment horizontal="left" vertical="center"/>
    </xf>
    <xf numFmtId="14" fontId="4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39" fillId="0" borderId="49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6" fillId="10" borderId="49" xfId="0" applyFont="1" applyFill="1" applyBorder="1" applyAlignment="1">
      <alignment vertical="top"/>
    </xf>
    <xf numFmtId="0" fontId="39" fillId="0" borderId="49" xfId="0" applyFont="1" applyBorder="1" applyAlignment="1">
      <alignment vertical="top"/>
    </xf>
    <xf numFmtId="0" fontId="46" fillId="10" borderId="50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14" fontId="46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0" fontId="26" fillId="0" borderId="49" xfId="0" applyFont="1" applyBorder="1" applyAlignment="1">
      <alignment horizontal="center" vertical="center"/>
    </xf>
    <xf numFmtId="49" fontId="39" fillId="0" borderId="52" xfId="0" applyNumberFormat="1" applyFont="1" applyBorder="1" applyAlignment="1">
      <alignment vertical="center" wrapText="1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0" fontId="48" fillId="0" borderId="49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6" fillId="10" borderId="49" xfId="0" applyFont="1" applyFill="1" applyBorder="1" applyAlignment="1">
      <alignment horizontal="right" vertical="top"/>
    </xf>
    <xf numFmtId="0" fontId="26" fillId="0" borderId="49" xfId="0" applyFont="1" applyBorder="1" applyAlignment="1">
      <alignment horizontal="left" vertical="top" wrapText="1"/>
    </xf>
    <xf numFmtId="0" fontId="26" fillId="0" borderId="49" xfId="0" applyFont="1" applyBorder="1" applyAlignment="1">
      <alignment horizontal="left" vertical="top"/>
    </xf>
    <xf numFmtId="0" fontId="48" fillId="0" borderId="49" xfId="0" applyFont="1" applyBorder="1" applyAlignment="1">
      <alignment horizontal="left" vertical="top" wrapText="1"/>
    </xf>
    <xf numFmtId="14" fontId="39" fillId="0" borderId="49" xfId="0" applyNumberFormat="1" applyFont="1" applyBorder="1" applyAlignment="1">
      <alignment horizontal="center" vertical="center"/>
    </xf>
    <xf numFmtId="165" fontId="23" fillId="0" borderId="0" xfId="3" applyNumberFormat="1" applyFont="1"/>
    <xf numFmtId="0" fontId="0" fillId="0" borderId="5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18" t="s">
        <v>247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</row>
    <row r="2" spans="1:25" ht="18" customHeight="1">
      <c r="A2" s="320" t="s">
        <v>0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</row>
    <row r="3" spans="1:25" ht="18" customHeight="1" thickBot="1">
      <c r="A3" s="335" t="s">
        <v>304</v>
      </c>
      <c r="B3" s="336"/>
      <c r="C3" s="336"/>
      <c r="D3" s="336"/>
      <c r="E3" s="336"/>
      <c r="F3" s="336"/>
      <c r="G3" s="336"/>
      <c r="H3" s="336"/>
      <c r="I3" s="336"/>
      <c r="J3" s="336"/>
      <c r="K3" s="337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10" t="s">
        <v>287</v>
      </c>
      <c r="B4" s="312" t="s">
        <v>228</v>
      </c>
      <c r="C4" s="312" t="s">
        <v>109</v>
      </c>
      <c r="D4" s="333" t="s">
        <v>2</v>
      </c>
      <c r="E4" s="325" t="s">
        <v>172</v>
      </c>
      <c r="F4" s="326"/>
      <c r="G4" s="327"/>
      <c r="H4" s="325" t="s">
        <v>176</v>
      </c>
      <c r="I4" s="326"/>
      <c r="J4" s="327"/>
      <c r="K4" s="308" t="s">
        <v>3</v>
      </c>
      <c r="L4" s="310" t="s">
        <v>30</v>
      </c>
      <c r="M4" s="312"/>
      <c r="N4" s="313"/>
      <c r="O4" s="310" t="s">
        <v>64</v>
      </c>
      <c r="P4" s="312"/>
      <c r="Q4" s="312"/>
      <c r="R4" s="313"/>
      <c r="S4" s="322" t="s">
        <v>177</v>
      </c>
      <c r="T4" s="323"/>
      <c r="U4" s="323"/>
      <c r="V4" s="324"/>
      <c r="W4" s="329" t="s">
        <v>164</v>
      </c>
      <c r="X4" s="331" t="s">
        <v>163</v>
      </c>
      <c r="Y4" s="317" t="s">
        <v>4</v>
      </c>
    </row>
    <row r="5" spans="1:25" ht="35.25" customHeight="1" thickBot="1">
      <c r="A5" s="311"/>
      <c r="B5" s="328"/>
      <c r="C5" s="328"/>
      <c r="D5" s="334"/>
      <c r="E5" s="206" t="s">
        <v>173</v>
      </c>
      <c r="F5" s="207" t="s">
        <v>174</v>
      </c>
      <c r="G5" s="208" t="s">
        <v>175</v>
      </c>
      <c r="H5" s="206" t="s">
        <v>173</v>
      </c>
      <c r="I5" s="207" t="s">
        <v>174</v>
      </c>
      <c r="J5" s="208" t="s">
        <v>175</v>
      </c>
      <c r="K5" s="309"/>
      <c r="L5" s="206" t="s">
        <v>18</v>
      </c>
      <c r="M5" s="207" t="s">
        <v>19</v>
      </c>
      <c r="N5" s="209" t="s">
        <v>46</v>
      </c>
      <c r="O5" s="206" t="s">
        <v>65</v>
      </c>
      <c r="P5" s="207" t="s">
        <v>66</v>
      </c>
      <c r="Q5" s="207" t="s">
        <v>67</v>
      </c>
      <c r="R5" s="208" t="s">
        <v>68</v>
      </c>
      <c r="S5" s="206" t="s">
        <v>166</v>
      </c>
      <c r="T5" s="207" t="s">
        <v>167</v>
      </c>
      <c r="U5" s="207" t="s">
        <v>168</v>
      </c>
      <c r="V5" s="208" t="s">
        <v>169</v>
      </c>
      <c r="W5" s="330"/>
      <c r="X5" s="332"/>
      <c r="Y5" s="317"/>
    </row>
    <row r="6" spans="1:25" ht="15">
      <c r="A6" s="202" t="s">
        <v>35</v>
      </c>
      <c r="B6" s="200" t="s">
        <v>36</v>
      </c>
      <c r="C6" s="200" t="s">
        <v>37</v>
      </c>
      <c r="D6" s="201" t="s">
        <v>115</v>
      </c>
      <c r="E6" s="202" t="s">
        <v>100</v>
      </c>
      <c r="F6" s="200" t="s">
        <v>101</v>
      </c>
      <c r="G6" s="204" t="s">
        <v>102</v>
      </c>
      <c r="H6" s="202" t="s">
        <v>116</v>
      </c>
      <c r="I6" s="200" t="s">
        <v>117</v>
      </c>
      <c r="J6" s="204" t="s">
        <v>103</v>
      </c>
      <c r="K6" s="205" t="s">
        <v>118</v>
      </c>
      <c r="L6" s="202" t="s">
        <v>104</v>
      </c>
      <c r="M6" s="200" t="s">
        <v>119</v>
      </c>
      <c r="N6" s="230" t="s">
        <v>120</v>
      </c>
      <c r="O6" s="202" t="s">
        <v>121</v>
      </c>
      <c r="P6" s="200" t="s">
        <v>141</v>
      </c>
      <c r="Q6" s="200" t="s">
        <v>142</v>
      </c>
      <c r="R6" s="204" t="s">
        <v>122</v>
      </c>
      <c r="S6" s="202" t="s">
        <v>123</v>
      </c>
      <c r="T6" s="200" t="s">
        <v>124</v>
      </c>
      <c r="U6" s="200" t="s">
        <v>125</v>
      </c>
      <c r="V6" s="204" t="s">
        <v>126</v>
      </c>
      <c r="W6" s="215" t="s">
        <v>127</v>
      </c>
      <c r="X6" s="216" t="s">
        <v>128</v>
      </c>
      <c r="Y6" s="136"/>
    </row>
    <row r="7" spans="1:25" ht="15.75">
      <c r="A7" s="102">
        <v>1</v>
      </c>
      <c r="B7" s="118" t="s">
        <v>253</v>
      </c>
      <c r="C7" s="90" t="s">
        <v>257</v>
      </c>
      <c r="D7" s="123" t="s">
        <v>258</v>
      </c>
      <c r="E7" s="121">
        <v>0</v>
      </c>
      <c r="F7" s="89">
        <v>0</v>
      </c>
      <c r="G7" s="103">
        <v>0</v>
      </c>
      <c r="H7" s="102">
        <v>0</v>
      </c>
      <c r="I7" s="89">
        <v>11</v>
      </c>
      <c r="J7" s="182">
        <v>35</v>
      </c>
      <c r="K7" s="124">
        <f t="shared" ref="K7:K17" si="0">E7+F7+G7+H7+I7+J7</f>
        <v>46</v>
      </c>
      <c r="L7" s="102">
        <v>24</v>
      </c>
      <c r="M7" s="229">
        <v>22</v>
      </c>
      <c r="N7" s="231">
        <v>0</v>
      </c>
      <c r="O7" s="233">
        <v>6</v>
      </c>
      <c r="P7" s="16">
        <v>19</v>
      </c>
      <c r="Q7" s="16">
        <v>17</v>
      </c>
      <c r="R7" s="187">
        <v>4</v>
      </c>
      <c r="S7" s="107">
        <v>5</v>
      </c>
      <c r="T7" s="16">
        <v>24</v>
      </c>
      <c r="U7" s="16">
        <v>14</v>
      </c>
      <c r="V7" s="108">
        <v>3</v>
      </c>
      <c r="W7" s="107">
        <v>1</v>
      </c>
      <c r="X7" s="108">
        <v>44</v>
      </c>
      <c r="Y7" s="137" t="s">
        <v>259</v>
      </c>
    </row>
    <row r="8" spans="1:25" ht="15.75">
      <c r="A8" s="102">
        <v>2</v>
      </c>
      <c r="B8" s="118" t="s">
        <v>252</v>
      </c>
      <c r="C8" s="90" t="s">
        <v>257</v>
      </c>
      <c r="D8" s="123" t="s">
        <v>258</v>
      </c>
      <c r="E8" s="121">
        <v>0</v>
      </c>
      <c r="F8" s="89">
        <v>0</v>
      </c>
      <c r="G8" s="103">
        <v>0</v>
      </c>
      <c r="H8" s="102">
        <v>0</v>
      </c>
      <c r="I8" s="89">
        <v>14</v>
      </c>
      <c r="J8" s="182">
        <v>40</v>
      </c>
      <c r="K8" s="124">
        <f t="shared" si="0"/>
        <v>54</v>
      </c>
      <c r="L8" s="102">
        <v>29</v>
      </c>
      <c r="M8" s="229">
        <v>25</v>
      </c>
      <c r="N8" s="231">
        <v>0</v>
      </c>
      <c r="O8" s="233">
        <v>8</v>
      </c>
      <c r="P8" s="16">
        <v>25</v>
      </c>
      <c r="Q8" s="16">
        <v>18</v>
      </c>
      <c r="R8" s="187">
        <v>3</v>
      </c>
      <c r="S8" s="107">
        <v>7</v>
      </c>
      <c r="T8" s="16">
        <v>28</v>
      </c>
      <c r="U8" s="16">
        <v>17</v>
      </c>
      <c r="V8" s="108">
        <v>2</v>
      </c>
      <c r="W8" s="107">
        <v>1</v>
      </c>
      <c r="X8" s="108">
        <v>52</v>
      </c>
      <c r="Y8" s="137"/>
    </row>
    <row r="9" spans="1:25" ht="15.75">
      <c r="A9" s="102">
        <v>3</v>
      </c>
      <c r="B9" s="118" t="s">
        <v>268</v>
      </c>
      <c r="C9" s="90" t="s">
        <v>257</v>
      </c>
      <c r="D9" s="123" t="s">
        <v>258</v>
      </c>
      <c r="E9" s="121">
        <v>0</v>
      </c>
      <c r="F9" s="89">
        <v>2</v>
      </c>
      <c r="G9" s="103">
        <v>1</v>
      </c>
      <c r="H9" s="102">
        <v>0</v>
      </c>
      <c r="I9" s="89">
        <v>13</v>
      </c>
      <c r="J9" s="182">
        <v>23</v>
      </c>
      <c r="K9" s="124">
        <f>E9+F9+G9+H9+I9+J9</f>
        <v>39</v>
      </c>
      <c r="L9" s="102">
        <v>22</v>
      </c>
      <c r="M9" s="229">
        <v>17</v>
      </c>
      <c r="N9" s="231">
        <v>0</v>
      </c>
      <c r="O9" s="233">
        <v>6</v>
      </c>
      <c r="P9" s="16">
        <v>16</v>
      </c>
      <c r="Q9" s="16">
        <v>15</v>
      </c>
      <c r="R9" s="187">
        <v>2</v>
      </c>
      <c r="S9" s="107">
        <v>4</v>
      </c>
      <c r="T9" s="16">
        <v>21</v>
      </c>
      <c r="U9" s="16">
        <v>12</v>
      </c>
      <c r="V9" s="108">
        <v>2</v>
      </c>
      <c r="W9" s="107">
        <v>0</v>
      </c>
      <c r="X9" s="108">
        <v>39</v>
      </c>
      <c r="Y9" s="137"/>
    </row>
    <row r="10" spans="1:25" ht="15.75">
      <c r="A10" s="102">
        <v>4</v>
      </c>
      <c r="B10" s="144" t="s">
        <v>270</v>
      </c>
      <c r="C10" s="90" t="s">
        <v>257</v>
      </c>
      <c r="D10" s="123" t="s">
        <v>258</v>
      </c>
      <c r="E10" s="139">
        <v>1</v>
      </c>
      <c r="F10" s="126">
        <v>1</v>
      </c>
      <c r="G10" s="130">
        <v>0</v>
      </c>
      <c r="H10" s="129">
        <v>0</v>
      </c>
      <c r="I10" s="126">
        <v>19</v>
      </c>
      <c r="J10" s="183">
        <v>55</v>
      </c>
      <c r="K10" s="124">
        <f t="shared" si="0"/>
        <v>76</v>
      </c>
      <c r="L10" s="102">
        <v>38</v>
      </c>
      <c r="M10" s="229">
        <v>38</v>
      </c>
      <c r="N10" s="231">
        <v>0</v>
      </c>
      <c r="O10" s="233">
        <v>9</v>
      </c>
      <c r="P10" s="16">
        <v>32</v>
      </c>
      <c r="Q10" s="16">
        <v>29</v>
      </c>
      <c r="R10" s="187">
        <v>6</v>
      </c>
      <c r="S10" s="107">
        <v>8</v>
      </c>
      <c r="T10" s="16">
        <v>42</v>
      </c>
      <c r="U10" s="16">
        <v>23</v>
      </c>
      <c r="V10" s="108">
        <v>3</v>
      </c>
      <c r="W10" s="213">
        <v>2</v>
      </c>
      <c r="X10" s="132">
        <v>72</v>
      </c>
      <c r="Y10" s="137"/>
    </row>
    <row r="11" spans="1:25" ht="16.5" thickBot="1">
      <c r="A11" s="104">
        <v>5</v>
      </c>
      <c r="B11" s="119" t="s">
        <v>273</v>
      </c>
      <c r="C11" s="99" t="s">
        <v>257</v>
      </c>
      <c r="D11" s="138" t="s">
        <v>258</v>
      </c>
      <c r="E11" s="104">
        <v>0</v>
      </c>
      <c r="F11" s="98">
        <v>0</v>
      </c>
      <c r="G11" s="105">
        <v>0</v>
      </c>
      <c r="H11" s="104">
        <v>0</v>
      </c>
      <c r="I11" s="98">
        <v>16</v>
      </c>
      <c r="J11" s="203">
        <v>19</v>
      </c>
      <c r="K11" s="125">
        <f t="shared" si="0"/>
        <v>35</v>
      </c>
      <c r="L11" s="104">
        <v>21</v>
      </c>
      <c r="M11" s="232">
        <v>14</v>
      </c>
      <c r="N11" s="228">
        <v>0</v>
      </c>
      <c r="O11" s="301">
        <v>4</v>
      </c>
      <c r="P11" s="302">
        <v>15</v>
      </c>
      <c r="Q11" s="302">
        <v>13</v>
      </c>
      <c r="R11" s="303">
        <v>3</v>
      </c>
      <c r="S11" s="214">
        <v>3</v>
      </c>
      <c r="T11" s="302">
        <v>20</v>
      </c>
      <c r="U11" s="302">
        <v>11</v>
      </c>
      <c r="V11" s="114">
        <v>1</v>
      </c>
      <c r="W11" s="214">
        <v>0</v>
      </c>
      <c r="X11" s="114">
        <v>35</v>
      </c>
      <c r="Y11" s="137"/>
    </row>
    <row r="12" spans="1:25" ht="15.75">
      <c r="A12" s="106">
        <v>6</v>
      </c>
      <c r="B12" s="118" t="s">
        <v>254</v>
      </c>
      <c r="C12" s="127" t="s">
        <v>257</v>
      </c>
      <c r="D12" s="128" t="s">
        <v>258</v>
      </c>
      <c r="E12" s="129">
        <v>0</v>
      </c>
      <c r="F12" s="126">
        <v>0</v>
      </c>
      <c r="G12" s="130">
        <v>1</v>
      </c>
      <c r="H12" s="139">
        <v>0</v>
      </c>
      <c r="I12" s="126">
        <v>42</v>
      </c>
      <c r="J12" s="183">
        <v>23</v>
      </c>
      <c r="K12" s="131">
        <f t="shared" si="0"/>
        <v>66</v>
      </c>
      <c r="L12" s="102">
        <v>34</v>
      </c>
      <c r="M12" s="229">
        <v>32</v>
      </c>
      <c r="N12" s="231">
        <v>0</v>
      </c>
      <c r="O12" s="298">
        <v>10</v>
      </c>
      <c r="P12" s="299">
        <v>28</v>
      </c>
      <c r="Q12" s="299">
        <v>25</v>
      </c>
      <c r="R12" s="300">
        <v>3</v>
      </c>
      <c r="S12" s="304">
        <v>7</v>
      </c>
      <c r="T12" s="299">
        <v>36</v>
      </c>
      <c r="U12" s="299">
        <v>18</v>
      </c>
      <c r="V12" s="305">
        <v>5</v>
      </c>
      <c r="W12" s="145">
        <v>1</v>
      </c>
      <c r="X12" s="132">
        <v>64</v>
      </c>
      <c r="Y12" s="137"/>
    </row>
    <row r="13" spans="1:25" ht="15.75">
      <c r="A13" s="106">
        <v>7</v>
      </c>
      <c r="B13" s="118" t="s">
        <v>275</v>
      </c>
      <c r="C13" s="127" t="s">
        <v>257</v>
      </c>
      <c r="D13" s="128" t="s">
        <v>258</v>
      </c>
      <c r="E13" s="129">
        <v>0</v>
      </c>
      <c r="F13" s="126">
        <v>1</v>
      </c>
      <c r="G13" s="130">
        <v>0</v>
      </c>
      <c r="H13" s="139">
        <v>0</v>
      </c>
      <c r="I13" s="126">
        <v>25</v>
      </c>
      <c r="J13" s="183">
        <v>28</v>
      </c>
      <c r="K13" s="131">
        <f t="shared" si="0"/>
        <v>54</v>
      </c>
      <c r="L13" s="102">
        <v>29</v>
      </c>
      <c r="M13" s="229">
        <v>25</v>
      </c>
      <c r="N13" s="231">
        <v>0</v>
      </c>
      <c r="O13" s="233">
        <v>7</v>
      </c>
      <c r="P13" s="16">
        <v>23</v>
      </c>
      <c r="Q13" s="16">
        <v>20</v>
      </c>
      <c r="R13" s="187">
        <v>4</v>
      </c>
      <c r="S13" s="107">
        <v>5</v>
      </c>
      <c r="T13" s="16">
        <v>30</v>
      </c>
      <c r="U13" s="16">
        <v>16</v>
      </c>
      <c r="V13" s="108">
        <v>3</v>
      </c>
      <c r="W13" s="145">
        <v>0</v>
      </c>
      <c r="X13" s="132">
        <v>54</v>
      </c>
      <c r="Y13" s="137"/>
    </row>
    <row r="14" spans="1:25" ht="16.5" thickBot="1">
      <c r="A14" s="104">
        <v>8</v>
      </c>
      <c r="B14" s="119" t="s">
        <v>274</v>
      </c>
      <c r="C14" s="99" t="s">
        <v>257</v>
      </c>
      <c r="D14" s="138" t="s">
        <v>258</v>
      </c>
      <c r="E14" s="104">
        <v>0</v>
      </c>
      <c r="F14" s="98">
        <v>0</v>
      </c>
      <c r="G14" s="105">
        <v>0</v>
      </c>
      <c r="H14" s="122">
        <v>0</v>
      </c>
      <c r="I14" s="98">
        <v>38</v>
      </c>
      <c r="J14" s="184">
        <v>49</v>
      </c>
      <c r="K14" s="125">
        <f t="shared" si="0"/>
        <v>87</v>
      </c>
      <c r="L14" s="104">
        <v>54</v>
      </c>
      <c r="M14" s="232">
        <v>33</v>
      </c>
      <c r="N14" s="228">
        <v>0</v>
      </c>
      <c r="O14" s="301">
        <v>11</v>
      </c>
      <c r="P14" s="302">
        <v>36</v>
      </c>
      <c r="Q14" s="302">
        <v>33</v>
      </c>
      <c r="R14" s="303">
        <v>7</v>
      </c>
      <c r="S14" s="214">
        <v>9</v>
      </c>
      <c r="T14" s="302">
        <v>48</v>
      </c>
      <c r="U14" s="302">
        <v>26</v>
      </c>
      <c r="V14" s="114">
        <v>4</v>
      </c>
      <c r="W14" s="146">
        <v>2</v>
      </c>
      <c r="X14" s="114">
        <v>83</v>
      </c>
      <c r="Y14" s="137"/>
    </row>
    <row r="15" spans="1:25" ht="15.75">
      <c r="A15" s="106">
        <v>9</v>
      </c>
      <c r="B15" s="120" t="s">
        <v>255</v>
      </c>
      <c r="C15" s="90" t="s">
        <v>257</v>
      </c>
      <c r="D15" s="100" t="s">
        <v>258</v>
      </c>
      <c r="E15" s="102">
        <v>0</v>
      </c>
      <c r="F15" s="89">
        <v>1</v>
      </c>
      <c r="G15" s="103">
        <v>0</v>
      </c>
      <c r="H15" s="102">
        <v>0</v>
      </c>
      <c r="I15" s="89">
        <v>8</v>
      </c>
      <c r="J15" s="182">
        <v>43</v>
      </c>
      <c r="K15" s="124">
        <f t="shared" si="0"/>
        <v>52</v>
      </c>
      <c r="L15" s="102">
        <v>23</v>
      </c>
      <c r="M15" s="229">
        <v>29</v>
      </c>
      <c r="N15" s="231">
        <v>0</v>
      </c>
      <c r="O15" s="298">
        <v>6</v>
      </c>
      <c r="P15" s="299">
        <v>22</v>
      </c>
      <c r="Q15" s="299">
        <v>22</v>
      </c>
      <c r="R15" s="300">
        <v>2</v>
      </c>
      <c r="S15" s="304">
        <v>7</v>
      </c>
      <c r="T15" s="299">
        <v>31</v>
      </c>
      <c r="U15" s="299">
        <v>13</v>
      </c>
      <c r="V15" s="305">
        <v>1</v>
      </c>
      <c r="W15" s="187">
        <v>2</v>
      </c>
      <c r="X15" s="108">
        <v>48</v>
      </c>
      <c r="Y15" s="137"/>
    </row>
    <row r="16" spans="1:25" ht="15.75">
      <c r="A16" s="106">
        <v>10</v>
      </c>
      <c r="B16" s="120" t="s">
        <v>256</v>
      </c>
      <c r="C16" s="90" t="s">
        <v>257</v>
      </c>
      <c r="D16" s="100" t="s">
        <v>258</v>
      </c>
      <c r="E16" s="102">
        <v>0</v>
      </c>
      <c r="F16" s="89">
        <v>0</v>
      </c>
      <c r="G16" s="103">
        <v>0</v>
      </c>
      <c r="H16" s="102">
        <v>0</v>
      </c>
      <c r="I16" s="89">
        <v>26</v>
      </c>
      <c r="J16" s="182">
        <v>34</v>
      </c>
      <c r="K16" s="124">
        <f t="shared" si="0"/>
        <v>60</v>
      </c>
      <c r="L16" s="102">
        <v>36</v>
      </c>
      <c r="M16" s="229">
        <v>24</v>
      </c>
      <c r="N16" s="231">
        <v>0</v>
      </c>
      <c r="O16" s="233">
        <v>8</v>
      </c>
      <c r="P16" s="16">
        <v>25</v>
      </c>
      <c r="Q16" s="16">
        <v>22</v>
      </c>
      <c r="R16" s="187">
        <v>5</v>
      </c>
      <c r="S16" s="107">
        <v>6</v>
      </c>
      <c r="T16" s="16">
        <v>33</v>
      </c>
      <c r="U16" s="16">
        <v>18</v>
      </c>
      <c r="V16" s="108">
        <v>3</v>
      </c>
      <c r="W16" s="187">
        <v>1</v>
      </c>
      <c r="X16" s="108">
        <v>58</v>
      </c>
      <c r="Y16" s="137"/>
    </row>
    <row r="17" spans="1:25" ht="15.75">
      <c r="A17" s="106">
        <v>11</v>
      </c>
      <c r="B17" s="141" t="s">
        <v>271</v>
      </c>
      <c r="C17" s="142" t="s">
        <v>257</v>
      </c>
      <c r="D17" s="143" t="s">
        <v>258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31">
        <v>0</v>
      </c>
      <c r="O17" s="233">
        <v>0</v>
      </c>
      <c r="P17" s="16">
        <v>0</v>
      </c>
      <c r="Q17" s="16">
        <v>0</v>
      </c>
      <c r="R17" s="187">
        <v>0</v>
      </c>
      <c r="S17" s="107">
        <v>0</v>
      </c>
      <c r="T17" s="16">
        <v>0</v>
      </c>
      <c r="U17" s="16">
        <v>0</v>
      </c>
      <c r="V17" s="108">
        <v>0</v>
      </c>
      <c r="W17" s="187">
        <v>0</v>
      </c>
      <c r="X17" s="108">
        <v>0</v>
      </c>
      <c r="Y17" s="137"/>
    </row>
    <row r="18" spans="1:25" ht="15">
      <c r="A18" s="102"/>
      <c r="B18" s="16"/>
      <c r="C18" s="179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34"/>
      <c r="P18" s="1"/>
      <c r="Q18" s="1"/>
      <c r="R18" s="223"/>
      <c r="S18" s="134"/>
      <c r="T18" s="133"/>
      <c r="U18" s="133"/>
      <c r="V18" s="135"/>
      <c r="W18" s="186"/>
      <c r="X18" s="113"/>
      <c r="Y18" s="136"/>
    </row>
    <row r="19" spans="1:25" ht="16.5" thickBot="1">
      <c r="A19" s="314" t="s">
        <v>5</v>
      </c>
      <c r="B19" s="315"/>
      <c r="C19" s="315"/>
      <c r="D19" s="316"/>
      <c r="E19" s="109">
        <f t="shared" ref="E19:X19" si="1">SUM(E7:E18)</f>
        <v>1</v>
      </c>
      <c r="F19" s="110">
        <f t="shared" si="1"/>
        <v>5</v>
      </c>
      <c r="G19" s="111">
        <f t="shared" si="1"/>
        <v>2</v>
      </c>
      <c r="H19" s="109">
        <f t="shared" si="1"/>
        <v>0</v>
      </c>
      <c r="I19" s="110">
        <f t="shared" si="1"/>
        <v>212</v>
      </c>
      <c r="J19" s="111">
        <f t="shared" si="1"/>
        <v>349</v>
      </c>
      <c r="K19" s="125">
        <f t="shared" si="1"/>
        <v>569</v>
      </c>
      <c r="L19" s="109">
        <f t="shared" si="1"/>
        <v>310</v>
      </c>
      <c r="M19" s="110">
        <f t="shared" si="1"/>
        <v>259</v>
      </c>
      <c r="N19" s="111">
        <f t="shared" si="1"/>
        <v>0</v>
      </c>
      <c r="O19" s="235">
        <f t="shared" si="1"/>
        <v>75</v>
      </c>
      <c r="P19" s="110">
        <f t="shared" si="1"/>
        <v>241</v>
      </c>
      <c r="Q19" s="110">
        <f t="shared" si="1"/>
        <v>214</v>
      </c>
      <c r="R19" s="224">
        <f t="shared" si="1"/>
        <v>39</v>
      </c>
      <c r="S19" s="109">
        <f t="shared" si="1"/>
        <v>61</v>
      </c>
      <c r="T19" s="110">
        <f t="shared" si="1"/>
        <v>313</v>
      </c>
      <c r="U19" s="110">
        <f t="shared" si="1"/>
        <v>168</v>
      </c>
      <c r="V19" s="111">
        <f t="shared" si="1"/>
        <v>27</v>
      </c>
      <c r="W19" s="117">
        <f t="shared" si="1"/>
        <v>10</v>
      </c>
      <c r="X19" s="111">
        <f t="shared" si="1"/>
        <v>549</v>
      </c>
      <c r="Y19" s="136"/>
    </row>
    <row r="20" spans="1:25" ht="15">
      <c r="A20" s="306" t="s">
        <v>282</v>
      </c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R20" s="306"/>
      <c r="S20" s="306"/>
      <c r="T20" s="306"/>
      <c r="U20" s="306"/>
      <c r="V20" s="306"/>
      <c r="W20" s="306"/>
      <c r="X20" s="306"/>
    </row>
    <row r="21" spans="1:25" ht="15">
      <c r="A21" s="307" t="s">
        <v>165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  <c r="R21" s="307"/>
      <c r="S21" s="307"/>
      <c r="T21" s="307"/>
      <c r="U21" s="307"/>
      <c r="V21" s="307"/>
      <c r="W21" s="307"/>
      <c r="X21" s="307"/>
    </row>
    <row r="22" spans="1:25">
      <c r="A22" s="178"/>
    </row>
    <row r="23" spans="1:25">
      <c r="A23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0:X20"/>
    <mergeCell ref="A21:X21"/>
    <mergeCell ref="K4:K5"/>
    <mergeCell ref="A4:A5"/>
    <mergeCell ref="L4:N4"/>
    <mergeCell ref="O4:R4"/>
    <mergeCell ref="A19:D19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48" t="s">
        <v>227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  <c r="AK1" s="348"/>
      <c r="AL1" s="348"/>
    </row>
    <row r="2" spans="1:38" ht="18" customHeight="1">
      <c r="A2" s="347" t="s">
        <v>6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347"/>
      <c r="AA2" s="347"/>
      <c r="AB2" s="347"/>
      <c r="AC2" s="347"/>
      <c r="AD2" s="347"/>
      <c r="AE2" s="347"/>
      <c r="AF2" s="347"/>
      <c r="AG2" s="347"/>
      <c r="AH2" s="347"/>
      <c r="AI2" s="347"/>
      <c r="AJ2" s="347"/>
      <c r="AK2" s="347"/>
      <c r="AL2" s="347"/>
    </row>
    <row r="3" spans="1:38" ht="14.1" customHeight="1">
      <c r="A3" s="350" t="s">
        <v>62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1" t="s">
        <v>63</v>
      </c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</row>
    <row r="4" spans="1:38" s="62" customFormat="1" ht="24" customHeight="1">
      <c r="A4" s="339" t="s">
        <v>1</v>
      </c>
      <c r="B4" s="346" t="s">
        <v>111</v>
      </c>
      <c r="C4" s="339" t="s">
        <v>17</v>
      </c>
      <c r="D4" s="339"/>
      <c r="E4" s="339"/>
      <c r="F4" s="339" t="s">
        <v>178</v>
      </c>
      <c r="G4" s="339"/>
      <c r="H4" s="339"/>
      <c r="I4" s="339" t="s">
        <v>179</v>
      </c>
      <c r="J4" s="339"/>
      <c r="K4" s="339"/>
      <c r="L4" s="339" t="s">
        <v>20</v>
      </c>
      <c r="M4" s="339"/>
      <c r="N4" s="339"/>
      <c r="O4" s="339" t="s">
        <v>110</v>
      </c>
      <c r="P4" s="339"/>
      <c r="Q4" s="339"/>
      <c r="R4" s="339" t="s">
        <v>112</v>
      </c>
      <c r="S4" s="339"/>
      <c r="T4" s="339"/>
      <c r="U4" s="339" t="s">
        <v>3</v>
      </c>
      <c r="V4" s="339"/>
      <c r="W4" s="339"/>
      <c r="X4" s="339"/>
      <c r="Y4" s="339" t="s">
        <v>30</v>
      </c>
      <c r="Z4" s="339"/>
      <c r="AA4" s="339"/>
      <c r="AB4" s="339" t="s">
        <v>64</v>
      </c>
      <c r="AC4" s="339"/>
      <c r="AD4" s="339"/>
      <c r="AE4" s="339"/>
      <c r="AF4" s="346" t="s">
        <v>177</v>
      </c>
      <c r="AG4" s="346"/>
      <c r="AH4" s="346"/>
      <c r="AI4" s="346"/>
      <c r="AJ4" s="349" t="s">
        <v>217</v>
      </c>
      <c r="AK4" s="349" t="s">
        <v>218</v>
      </c>
      <c r="AL4" s="349" t="s">
        <v>4</v>
      </c>
    </row>
    <row r="5" spans="1:38" s="62" customFormat="1" ht="86.25" customHeight="1">
      <c r="A5" s="339"/>
      <c r="B5" s="346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49"/>
      <c r="AK5" s="349"/>
      <c r="AL5" s="349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40" t="s">
        <v>70</v>
      </c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0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41" t="s">
        <v>61</v>
      </c>
      <c r="B24" s="341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43" t="s">
        <v>220</v>
      </c>
      <c r="B25" s="344"/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5"/>
    </row>
    <row r="26" spans="1:38">
      <c r="A26" s="342" t="s">
        <v>221</v>
      </c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42"/>
      <c r="AG26" s="342"/>
      <c r="AH26" s="342"/>
      <c r="AI26" s="342"/>
      <c r="AJ26" s="342"/>
      <c r="AK26" s="342"/>
    </row>
    <row r="27" spans="1:38">
      <c r="A27" s="338" t="s">
        <v>219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8"/>
      <c r="Y27" s="338"/>
      <c r="Z27" s="338"/>
      <c r="AA27" s="338"/>
      <c r="AB27" s="338"/>
      <c r="AC27" s="338"/>
      <c r="AD27" s="338"/>
      <c r="AE27" s="338"/>
      <c r="AF27" s="338"/>
      <c r="AG27" s="338"/>
      <c r="AH27" s="338"/>
      <c r="AI27" s="338"/>
      <c r="AJ27" s="338"/>
      <c r="AK27" s="338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topLeftCell="A34" workbookViewId="0">
      <selection activeCell="G50" sqref="G50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53" t="s">
        <v>239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>
      <c r="A2" s="355" t="s">
        <v>289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0">
      <c r="A3" s="357" t="s">
        <v>260</v>
      </c>
      <c r="B3" s="358"/>
      <c r="C3" s="358"/>
      <c r="D3" s="359"/>
      <c r="E3" s="357" t="s">
        <v>368</v>
      </c>
      <c r="F3" s="358"/>
      <c r="G3" s="358"/>
      <c r="H3" s="358"/>
      <c r="I3" s="358"/>
      <c r="J3" s="358"/>
    </row>
    <row r="4" spans="1:10" ht="15.75">
      <c r="A4" s="360" t="s">
        <v>33</v>
      </c>
      <c r="B4" s="360"/>
      <c r="C4" s="362" t="s">
        <v>369</v>
      </c>
      <c r="D4" s="362"/>
      <c r="E4" s="362"/>
      <c r="F4" s="362"/>
      <c r="G4" s="362" t="s">
        <v>302</v>
      </c>
      <c r="H4" s="362"/>
      <c r="I4" s="362"/>
      <c r="J4" s="362"/>
    </row>
    <row r="5" spans="1:10" ht="32.25" thickBot="1">
      <c r="A5" s="361"/>
      <c r="B5" s="361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66" t="s">
        <v>7</v>
      </c>
      <c r="B6" s="367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63" t="s">
        <v>145</v>
      </c>
      <c r="B7" s="30" t="s">
        <v>144</v>
      </c>
      <c r="C7" s="30">
        <v>659</v>
      </c>
      <c r="D7" s="30"/>
      <c r="E7" s="30"/>
      <c r="F7" s="30">
        <f>C7+D7+E7</f>
        <v>659</v>
      </c>
      <c r="G7" s="30">
        <f>C7+1358</f>
        <v>2017</v>
      </c>
      <c r="H7" s="30"/>
      <c r="I7" s="30"/>
      <c r="J7" s="31">
        <f>G7+H7+I7</f>
        <v>2017</v>
      </c>
    </row>
    <row r="8" spans="1:10">
      <c r="A8" s="364"/>
      <c r="B8" s="30" t="s">
        <v>39</v>
      </c>
      <c r="C8" s="30">
        <v>599</v>
      </c>
      <c r="D8" s="30"/>
      <c r="E8" s="30"/>
      <c r="F8" s="30">
        <f t="shared" ref="F8:F11" si="0">C8+D8+E8</f>
        <v>599</v>
      </c>
      <c r="G8" s="30">
        <f>C8+1178</f>
        <v>1777</v>
      </c>
      <c r="H8" s="30"/>
      <c r="I8" s="30"/>
      <c r="J8" s="31">
        <f t="shared" ref="J8:J71" si="1">G8+H8+I8</f>
        <v>1777</v>
      </c>
    </row>
    <row r="9" spans="1:10">
      <c r="A9" s="364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64"/>
      <c r="B10" s="30" t="s">
        <v>40</v>
      </c>
      <c r="C10" s="30">
        <v>514</v>
      </c>
      <c r="D10" s="30"/>
      <c r="E10" s="30"/>
      <c r="F10" s="30">
        <f t="shared" si="0"/>
        <v>514</v>
      </c>
      <c r="G10" s="30">
        <f>C10+1013</f>
        <v>1527</v>
      </c>
      <c r="H10" s="30"/>
      <c r="I10" s="30"/>
      <c r="J10" s="31">
        <f t="shared" si="1"/>
        <v>1527</v>
      </c>
    </row>
    <row r="11" spans="1:10">
      <c r="A11" s="364"/>
      <c r="B11" s="30" t="s">
        <v>41</v>
      </c>
      <c r="C11" s="30">
        <v>1</v>
      </c>
      <c r="D11" s="30"/>
      <c r="E11" s="30"/>
      <c r="F11" s="30">
        <f t="shared" si="0"/>
        <v>1</v>
      </c>
      <c r="G11" s="30">
        <f>C11+2</f>
        <v>3</v>
      </c>
      <c r="H11" s="30"/>
      <c r="I11" s="30"/>
      <c r="J11" s="31">
        <f t="shared" si="1"/>
        <v>3</v>
      </c>
    </row>
    <row r="12" spans="1:10" ht="15.75" thickBot="1">
      <c r="A12" s="365"/>
      <c r="B12" s="32" t="s">
        <v>42</v>
      </c>
      <c r="C12" s="147">
        <f>C10+C11</f>
        <v>515</v>
      </c>
      <c r="D12" s="32"/>
      <c r="E12" s="32"/>
      <c r="F12" s="147">
        <f>SUM(C12:E12)</f>
        <v>515</v>
      </c>
      <c r="G12" s="147">
        <f>SUM(G10:G11)</f>
        <v>1530</v>
      </c>
      <c r="H12" s="32"/>
      <c r="I12" s="32"/>
      <c r="J12" s="147">
        <f>SUM(G12:I12)</f>
        <v>1530</v>
      </c>
    </row>
    <row r="13" spans="1:10" ht="15.75" thickTop="1">
      <c r="A13" s="368" t="s">
        <v>43</v>
      </c>
      <c r="B13" s="369"/>
      <c r="C13" s="33"/>
      <c r="D13" s="33"/>
      <c r="E13" s="33"/>
      <c r="F13" s="33"/>
      <c r="G13" s="193"/>
      <c r="H13" s="33"/>
      <c r="I13" s="33"/>
      <c r="J13" s="34"/>
    </row>
    <row r="14" spans="1:10">
      <c r="A14" s="363" t="s">
        <v>145</v>
      </c>
      <c r="B14" s="30" t="s">
        <v>144</v>
      </c>
      <c r="C14" s="30">
        <v>1432</v>
      </c>
      <c r="D14" s="30"/>
      <c r="E14" s="30"/>
      <c r="F14" s="30">
        <f t="shared" ref="F14:F20" si="2">C14+D14+E14</f>
        <v>1432</v>
      </c>
      <c r="G14" s="30">
        <f>C14+2870</f>
        <v>4302</v>
      </c>
      <c r="H14" s="30"/>
      <c r="I14" s="30"/>
      <c r="J14" s="31">
        <f t="shared" si="1"/>
        <v>4302</v>
      </c>
    </row>
    <row r="15" spans="1:10">
      <c r="A15" s="364"/>
      <c r="B15" s="30" t="s">
        <v>39</v>
      </c>
      <c r="C15" s="30">
        <v>1302</v>
      </c>
      <c r="D15" s="30"/>
      <c r="E15" s="30"/>
      <c r="F15" s="30">
        <f t="shared" si="2"/>
        <v>1302</v>
      </c>
      <c r="G15" s="30">
        <f>C15+2610</f>
        <v>3912</v>
      </c>
      <c r="H15" s="30"/>
      <c r="I15" s="30"/>
      <c r="J15" s="31">
        <f t="shared" si="1"/>
        <v>3912</v>
      </c>
    </row>
    <row r="16" spans="1:10">
      <c r="A16" s="364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>C16+0</f>
        <v>0</v>
      </c>
      <c r="H16" s="30"/>
      <c r="I16" s="30"/>
      <c r="J16" s="31">
        <f t="shared" si="1"/>
        <v>0</v>
      </c>
    </row>
    <row r="17" spans="1:10">
      <c r="A17" s="364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>C17+0</f>
        <v>0</v>
      </c>
      <c r="H17" s="30"/>
      <c r="I17" s="30"/>
      <c r="J17" s="31">
        <f t="shared" si="1"/>
        <v>0</v>
      </c>
    </row>
    <row r="18" spans="1:10">
      <c r="A18" s="364"/>
      <c r="B18" s="30" t="s">
        <v>41</v>
      </c>
      <c r="C18" s="30">
        <v>157</v>
      </c>
      <c r="D18" s="30"/>
      <c r="E18" s="30"/>
      <c r="F18" s="30">
        <f t="shared" si="2"/>
        <v>157</v>
      </c>
      <c r="G18" s="30">
        <f>C18+274</f>
        <v>431</v>
      </c>
      <c r="H18" s="30"/>
      <c r="I18" s="30"/>
      <c r="J18" s="31">
        <f t="shared" si="1"/>
        <v>431</v>
      </c>
    </row>
    <row r="19" spans="1:10">
      <c r="A19" s="364"/>
      <c r="B19" s="35" t="s">
        <v>222</v>
      </c>
      <c r="C19" s="35">
        <v>495</v>
      </c>
      <c r="D19" s="35"/>
      <c r="E19" s="35"/>
      <c r="F19" s="30">
        <f t="shared" si="2"/>
        <v>495</v>
      </c>
      <c r="G19" s="30">
        <f>C19+953</f>
        <v>1448</v>
      </c>
      <c r="H19" s="35"/>
      <c r="I19" s="35"/>
      <c r="J19" s="31">
        <f t="shared" si="1"/>
        <v>1448</v>
      </c>
    </row>
    <row r="20" spans="1:10">
      <c r="A20" s="364"/>
      <c r="B20" s="35" t="s">
        <v>230</v>
      </c>
      <c r="C20" s="35">
        <v>157</v>
      </c>
      <c r="D20" s="35"/>
      <c r="E20" s="35"/>
      <c r="F20" s="30">
        <f t="shared" si="2"/>
        <v>157</v>
      </c>
      <c r="G20" s="30">
        <f>C20+273</f>
        <v>430</v>
      </c>
      <c r="H20" s="35"/>
      <c r="I20" s="35"/>
      <c r="J20" s="31">
        <f t="shared" si="1"/>
        <v>430</v>
      </c>
    </row>
    <row r="21" spans="1:10" ht="15.75" thickBot="1">
      <c r="A21" s="365"/>
      <c r="B21" s="32" t="s">
        <v>231</v>
      </c>
      <c r="C21" s="147">
        <f>C17+C18+C19+C20</f>
        <v>809</v>
      </c>
      <c r="D21" s="32"/>
      <c r="E21" s="32"/>
      <c r="F21" s="147">
        <f>C21+D21+E21</f>
        <v>809</v>
      </c>
      <c r="G21" s="147">
        <f>SUM(G17:G20)</f>
        <v>2309</v>
      </c>
      <c r="H21" s="32"/>
      <c r="I21" s="32"/>
      <c r="J21" s="147">
        <f t="shared" si="1"/>
        <v>2309</v>
      </c>
    </row>
    <row r="22" spans="1:10" ht="15.75" thickTop="1">
      <c r="A22" s="368" t="s">
        <v>8</v>
      </c>
      <c r="B22" s="369"/>
      <c r="C22" s="33"/>
      <c r="D22" s="33"/>
      <c r="E22" s="33"/>
      <c r="F22" s="33"/>
      <c r="G22" s="193"/>
      <c r="H22" s="33"/>
      <c r="I22" s="33"/>
      <c r="J22" s="34"/>
    </row>
    <row r="23" spans="1:10">
      <c r="A23" s="363" t="s">
        <v>145</v>
      </c>
      <c r="B23" s="30" t="s">
        <v>144</v>
      </c>
      <c r="C23" s="30">
        <v>104</v>
      </c>
      <c r="D23" s="30"/>
      <c r="E23" s="30"/>
      <c r="F23" s="30">
        <f t="shared" ref="F23:F28" si="3">C23+D23+E23</f>
        <v>104</v>
      </c>
      <c r="G23" s="30">
        <f>C23+231</f>
        <v>335</v>
      </c>
      <c r="H23" s="30"/>
      <c r="I23" s="30"/>
      <c r="J23" s="31">
        <f t="shared" si="1"/>
        <v>335</v>
      </c>
    </row>
    <row r="24" spans="1:10">
      <c r="A24" s="364"/>
      <c r="B24" s="30" t="s">
        <v>39</v>
      </c>
      <c r="C24" s="30">
        <v>102</v>
      </c>
      <c r="D24" s="30"/>
      <c r="E24" s="30"/>
      <c r="F24" s="30">
        <f t="shared" si="3"/>
        <v>102</v>
      </c>
      <c r="G24" s="30">
        <f>C24+227</f>
        <v>329</v>
      </c>
      <c r="H24" s="30"/>
      <c r="I24" s="30"/>
      <c r="J24" s="31">
        <f t="shared" si="1"/>
        <v>329</v>
      </c>
    </row>
    <row r="25" spans="1:10">
      <c r="A25" s="364"/>
      <c r="B25" s="30" t="s">
        <v>143</v>
      </c>
      <c r="C25" s="30">
        <v>0</v>
      </c>
      <c r="D25" s="30"/>
      <c r="E25" s="30"/>
      <c r="F25" s="30">
        <f t="shared" si="3"/>
        <v>0</v>
      </c>
      <c r="G25" s="30">
        <f>C25+0</f>
        <v>0</v>
      </c>
      <c r="H25" s="30"/>
      <c r="I25" s="30"/>
      <c r="J25" s="31">
        <f t="shared" si="1"/>
        <v>0</v>
      </c>
    </row>
    <row r="26" spans="1:10">
      <c r="A26" s="364"/>
      <c r="B26" s="30" t="s">
        <v>40</v>
      </c>
      <c r="C26" s="30">
        <v>0</v>
      </c>
      <c r="D26" s="30"/>
      <c r="E26" s="30"/>
      <c r="F26" s="30">
        <f t="shared" si="3"/>
        <v>0</v>
      </c>
      <c r="G26" s="30">
        <f>C26+0</f>
        <v>0</v>
      </c>
      <c r="H26" s="30"/>
      <c r="I26" s="30"/>
      <c r="J26" s="31">
        <f t="shared" si="1"/>
        <v>0</v>
      </c>
    </row>
    <row r="27" spans="1:10">
      <c r="A27" s="364"/>
      <c r="B27" s="30" t="s">
        <v>41</v>
      </c>
      <c r="C27" s="30">
        <v>0</v>
      </c>
      <c r="D27" s="30"/>
      <c r="E27" s="30"/>
      <c r="F27" s="30">
        <f t="shared" si="3"/>
        <v>0</v>
      </c>
      <c r="G27" s="30">
        <f>C27+0</f>
        <v>0</v>
      </c>
      <c r="H27" s="30"/>
      <c r="I27" s="30"/>
      <c r="J27" s="31">
        <f t="shared" si="1"/>
        <v>0</v>
      </c>
    </row>
    <row r="28" spans="1:10">
      <c r="A28" s="364"/>
      <c r="B28" s="35" t="s">
        <v>232</v>
      </c>
      <c r="C28" s="35">
        <v>87</v>
      </c>
      <c r="D28" s="35"/>
      <c r="E28" s="35"/>
      <c r="F28" s="30">
        <f t="shared" si="3"/>
        <v>87</v>
      </c>
      <c r="G28" s="30">
        <f>C28+198</f>
        <v>285</v>
      </c>
      <c r="H28" s="35"/>
      <c r="I28" s="35"/>
      <c r="J28" s="31">
        <f t="shared" si="1"/>
        <v>285</v>
      </c>
    </row>
    <row r="29" spans="1:10" ht="15.75" thickBot="1">
      <c r="A29" s="365"/>
      <c r="B29" s="32" t="s">
        <v>223</v>
      </c>
      <c r="C29" s="147">
        <f>C26+C27+C28</f>
        <v>87</v>
      </c>
      <c r="D29" s="32"/>
      <c r="E29" s="32"/>
      <c r="F29" s="147">
        <f>C29+D29+E29</f>
        <v>87</v>
      </c>
      <c r="G29" s="147">
        <f>SUM(G26:G28)</f>
        <v>285</v>
      </c>
      <c r="H29" s="32"/>
      <c r="I29" s="32"/>
      <c r="J29" s="147">
        <f>G29+H29+I29</f>
        <v>285</v>
      </c>
    </row>
    <row r="30" spans="1:10" ht="15.75" thickTop="1">
      <c r="A30" s="368" t="s">
        <v>9</v>
      </c>
      <c r="B30" s="369"/>
      <c r="C30" s="33"/>
      <c r="D30" s="33"/>
      <c r="E30" s="33"/>
      <c r="F30" s="33"/>
      <c r="G30" s="193"/>
      <c r="H30" s="33"/>
      <c r="I30" s="33"/>
      <c r="J30" s="34"/>
    </row>
    <row r="31" spans="1:10">
      <c r="A31" s="363" t="s">
        <v>145</v>
      </c>
      <c r="B31" s="30" t="s">
        <v>144</v>
      </c>
      <c r="C31" s="30">
        <v>0</v>
      </c>
      <c r="D31" s="30"/>
      <c r="E31" s="30"/>
      <c r="F31" s="30">
        <f t="shared" ref="F31:F36" si="4">C31+D31+E31</f>
        <v>0</v>
      </c>
      <c r="G31" s="30">
        <f t="shared" ref="G31:G35" si="5">C31</f>
        <v>0</v>
      </c>
      <c r="H31" s="30"/>
      <c r="I31" s="30"/>
      <c r="J31" s="31">
        <f t="shared" si="1"/>
        <v>0</v>
      </c>
    </row>
    <row r="32" spans="1:10">
      <c r="A32" s="364"/>
      <c r="B32" s="30" t="s">
        <v>39</v>
      </c>
      <c r="C32" s="30">
        <v>0</v>
      </c>
      <c r="D32" s="30"/>
      <c r="E32" s="30"/>
      <c r="F32" s="30">
        <f t="shared" si="4"/>
        <v>0</v>
      </c>
      <c r="G32" s="30">
        <f t="shared" si="5"/>
        <v>0</v>
      </c>
      <c r="H32" s="30"/>
      <c r="I32" s="30"/>
      <c r="J32" s="31">
        <f t="shared" si="1"/>
        <v>0</v>
      </c>
    </row>
    <row r="33" spans="1:10">
      <c r="A33" s="364"/>
      <c r="B33" s="30" t="s">
        <v>143</v>
      </c>
      <c r="C33" s="30">
        <v>0</v>
      </c>
      <c r="D33" s="30"/>
      <c r="E33" s="30"/>
      <c r="F33" s="30">
        <f t="shared" si="4"/>
        <v>0</v>
      </c>
      <c r="G33" s="30">
        <f t="shared" si="5"/>
        <v>0</v>
      </c>
      <c r="H33" s="30"/>
      <c r="I33" s="30"/>
      <c r="J33" s="31">
        <f t="shared" si="1"/>
        <v>0</v>
      </c>
    </row>
    <row r="34" spans="1:10">
      <c r="A34" s="364"/>
      <c r="B34" s="30" t="s">
        <v>40</v>
      </c>
      <c r="C34" s="30">
        <v>0</v>
      </c>
      <c r="D34" s="30"/>
      <c r="E34" s="30"/>
      <c r="F34" s="30">
        <f t="shared" si="4"/>
        <v>0</v>
      </c>
      <c r="G34" s="30">
        <f t="shared" si="5"/>
        <v>0</v>
      </c>
      <c r="H34" s="30"/>
      <c r="I34" s="30"/>
      <c r="J34" s="31">
        <f t="shared" si="1"/>
        <v>0</v>
      </c>
    </row>
    <row r="35" spans="1:10">
      <c r="A35" s="364"/>
      <c r="B35" s="30" t="s">
        <v>41</v>
      </c>
      <c r="C35" s="30">
        <v>0</v>
      </c>
      <c r="D35" s="30"/>
      <c r="E35" s="30"/>
      <c r="F35" s="30">
        <f t="shared" si="4"/>
        <v>0</v>
      </c>
      <c r="G35" s="30">
        <f t="shared" si="5"/>
        <v>0</v>
      </c>
      <c r="H35" s="30"/>
      <c r="I35" s="30"/>
      <c r="J35" s="31">
        <f t="shared" si="1"/>
        <v>0</v>
      </c>
    </row>
    <row r="36" spans="1:10" ht="15.75" thickBot="1">
      <c r="A36" s="365"/>
      <c r="B36" s="32" t="s">
        <v>42</v>
      </c>
      <c r="C36" s="147">
        <f>C34+C35</f>
        <v>0</v>
      </c>
      <c r="D36" s="32"/>
      <c r="E36" s="32"/>
      <c r="F36" s="147">
        <f t="shared" si="4"/>
        <v>0</v>
      </c>
      <c r="G36" s="147">
        <f>SUM(G34:G35)</f>
        <v>0</v>
      </c>
      <c r="H36" s="32"/>
      <c r="I36" s="32"/>
      <c r="J36" s="147">
        <f t="shared" si="1"/>
        <v>0</v>
      </c>
    </row>
    <row r="37" spans="1:10" ht="15.75" thickTop="1">
      <c r="A37" s="368" t="s">
        <v>10</v>
      </c>
      <c r="B37" s="369"/>
      <c r="C37" s="33"/>
      <c r="D37" s="33"/>
      <c r="E37" s="33"/>
      <c r="F37" s="33"/>
      <c r="G37" s="193"/>
      <c r="H37" s="33"/>
      <c r="I37" s="33"/>
      <c r="J37" s="34"/>
    </row>
    <row r="38" spans="1:10">
      <c r="A38" s="363" t="s">
        <v>145</v>
      </c>
      <c r="B38" s="30" t="s">
        <v>144</v>
      </c>
      <c r="C38" s="30">
        <v>24</v>
      </c>
      <c r="D38" s="30"/>
      <c r="E38" s="30"/>
      <c r="F38" s="30">
        <f t="shared" ref="F38:F43" si="6">C38+D38+E38</f>
        <v>24</v>
      </c>
      <c r="G38" s="30">
        <f>C38+51</f>
        <v>75</v>
      </c>
      <c r="H38" s="30"/>
      <c r="I38" s="30"/>
      <c r="J38" s="31">
        <f t="shared" si="1"/>
        <v>75</v>
      </c>
    </row>
    <row r="39" spans="1:10">
      <c r="A39" s="364"/>
      <c r="B39" s="30" t="s">
        <v>39</v>
      </c>
      <c r="C39" s="30">
        <v>22</v>
      </c>
      <c r="D39" s="30"/>
      <c r="E39" s="30"/>
      <c r="F39" s="30">
        <f t="shared" si="6"/>
        <v>22</v>
      </c>
      <c r="G39" s="30">
        <f>C39+47</f>
        <v>69</v>
      </c>
      <c r="H39" s="30"/>
      <c r="I39" s="30"/>
      <c r="J39" s="31">
        <f t="shared" si="1"/>
        <v>69</v>
      </c>
    </row>
    <row r="40" spans="1:10">
      <c r="A40" s="364"/>
      <c r="B40" s="30" t="s">
        <v>143</v>
      </c>
      <c r="C40" s="30">
        <v>0</v>
      </c>
      <c r="D40" s="30"/>
      <c r="E40" s="30"/>
      <c r="F40" s="30">
        <f t="shared" si="6"/>
        <v>0</v>
      </c>
      <c r="G40" s="30">
        <f>C40+0</f>
        <v>0</v>
      </c>
      <c r="H40" s="30"/>
      <c r="I40" s="30"/>
      <c r="J40" s="31">
        <f t="shared" si="1"/>
        <v>0</v>
      </c>
    </row>
    <row r="41" spans="1:10">
      <c r="A41" s="364"/>
      <c r="B41" s="30" t="s">
        <v>40</v>
      </c>
      <c r="C41" s="30">
        <v>0</v>
      </c>
      <c r="D41" s="30"/>
      <c r="E41" s="30"/>
      <c r="F41" s="30">
        <f t="shared" si="6"/>
        <v>0</v>
      </c>
      <c r="G41" s="30">
        <f>C41+0</f>
        <v>0</v>
      </c>
      <c r="H41" s="30"/>
      <c r="I41" s="30"/>
      <c r="J41" s="31">
        <f t="shared" si="1"/>
        <v>0</v>
      </c>
    </row>
    <row r="42" spans="1:10">
      <c r="A42" s="364"/>
      <c r="B42" s="30" t="s">
        <v>41</v>
      </c>
      <c r="C42" s="30">
        <v>12</v>
      </c>
      <c r="D42" s="30"/>
      <c r="E42" s="30"/>
      <c r="F42" s="30">
        <f t="shared" si="6"/>
        <v>12</v>
      </c>
      <c r="G42" s="30">
        <f>C42+21</f>
        <v>33</v>
      </c>
      <c r="H42" s="30"/>
      <c r="I42" s="30"/>
      <c r="J42" s="31">
        <f t="shared" si="1"/>
        <v>33</v>
      </c>
    </row>
    <row r="43" spans="1:10">
      <c r="A43" s="364"/>
      <c r="B43" s="35" t="s">
        <v>232</v>
      </c>
      <c r="C43" s="35">
        <v>10</v>
      </c>
      <c r="D43" s="35"/>
      <c r="E43" s="35"/>
      <c r="F43" s="30">
        <f t="shared" si="6"/>
        <v>10</v>
      </c>
      <c r="G43" s="30">
        <f>C43+27</f>
        <v>37</v>
      </c>
      <c r="H43" s="35"/>
      <c r="I43" s="35"/>
      <c r="J43" s="31">
        <f t="shared" si="1"/>
        <v>37</v>
      </c>
    </row>
    <row r="44" spans="1:10" ht="15.75" thickBot="1">
      <c r="A44" s="365"/>
      <c r="B44" s="32" t="s">
        <v>223</v>
      </c>
      <c r="C44" s="147">
        <f>C41+C42+C43</f>
        <v>22</v>
      </c>
      <c r="D44" s="32"/>
      <c r="E44" s="32"/>
      <c r="F44" s="147">
        <f>C44+D44+E44</f>
        <v>22</v>
      </c>
      <c r="G44" s="147">
        <f>SUM(G41:G43)</f>
        <v>70</v>
      </c>
      <c r="H44" s="32"/>
      <c r="I44" s="32"/>
      <c r="J44" s="147">
        <f>G44+H44+I44</f>
        <v>70</v>
      </c>
    </row>
    <row r="45" spans="1:10" ht="15.75" thickTop="1">
      <c r="A45" s="368" t="s">
        <v>146</v>
      </c>
      <c r="B45" s="369"/>
      <c r="C45" s="33"/>
      <c r="D45" s="33"/>
      <c r="E45" s="33"/>
      <c r="F45" s="33"/>
      <c r="G45" s="193"/>
      <c r="H45" s="33"/>
      <c r="I45" s="33"/>
      <c r="J45" s="34"/>
    </row>
    <row r="46" spans="1:10">
      <c r="A46" s="363" t="s">
        <v>145</v>
      </c>
      <c r="B46" s="30" t="s">
        <v>144</v>
      </c>
      <c r="C46" s="30">
        <v>374</v>
      </c>
      <c r="D46" s="30"/>
      <c r="E46" s="30"/>
      <c r="F46" s="30">
        <f t="shared" ref="F46:F51" si="7">C46+D46+E46</f>
        <v>374</v>
      </c>
      <c r="G46" s="30">
        <f>C46+728</f>
        <v>1102</v>
      </c>
      <c r="H46" s="30"/>
      <c r="I46" s="30"/>
      <c r="J46" s="31">
        <f t="shared" si="1"/>
        <v>1102</v>
      </c>
    </row>
    <row r="47" spans="1:10">
      <c r="A47" s="364"/>
      <c r="B47" s="30" t="s">
        <v>39</v>
      </c>
      <c r="C47" s="30">
        <v>311</v>
      </c>
      <c r="D47" s="30"/>
      <c r="E47" s="30"/>
      <c r="F47" s="30">
        <f t="shared" si="7"/>
        <v>311</v>
      </c>
      <c r="G47" s="30">
        <f>C47+632</f>
        <v>943</v>
      </c>
      <c r="H47" s="30"/>
      <c r="I47" s="30"/>
      <c r="J47" s="31">
        <f t="shared" si="1"/>
        <v>943</v>
      </c>
    </row>
    <row r="48" spans="1:10">
      <c r="A48" s="364"/>
      <c r="B48" s="30" t="s">
        <v>143</v>
      </c>
      <c r="C48" s="30">
        <v>0</v>
      </c>
      <c r="D48" s="30"/>
      <c r="E48" s="30"/>
      <c r="F48" s="30">
        <f t="shared" si="7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64"/>
      <c r="B49" s="30" t="s">
        <v>224</v>
      </c>
      <c r="C49" s="30">
        <v>147</v>
      </c>
      <c r="D49" s="30"/>
      <c r="E49" s="30"/>
      <c r="F49" s="30">
        <f t="shared" si="7"/>
        <v>147</v>
      </c>
      <c r="G49" s="30">
        <f>C49+306</f>
        <v>453</v>
      </c>
      <c r="H49" s="30"/>
      <c r="I49" s="30"/>
      <c r="J49" s="31">
        <f t="shared" si="1"/>
        <v>453</v>
      </c>
    </row>
    <row r="50" spans="1:10">
      <c r="A50" s="364"/>
      <c r="B50" s="30" t="s">
        <v>41</v>
      </c>
      <c r="C50" s="30">
        <v>38</v>
      </c>
      <c r="D50" s="30"/>
      <c r="E50" s="30"/>
      <c r="F50" s="30">
        <f t="shared" si="7"/>
        <v>38</v>
      </c>
      <c r="G50" s="30">
        <f>C50+73</f>
        <v>111</v>
      </c>
      <c r="H50" s="30"/>
      <c r="I50" s="30"/>
      <c r="J50" s="31">
        <f t="shared" si="1"/>
        <v>111</v>
      </c>
    </row>
    <row r="51" spans="1:10" ht="15.75" thickBot="1">
      <c r="A51" s="365"/>
      <c r="B51" s="32" t="s">
        <v>42</v>
      </c>
      <c r="C51" s="147">
        <f>C49+C50</f>
        <v>185</v>
      </c>
      <c r="D51" s="32"/>
      <c r="E51" s="32"/>
      <c r="F51" s="147">
        <f t="shared" si="7"/>
        <v>185</v>
      </c>
      <c r="G51" s="147">
        <f>SUM(G49:G50)</f>
        <v>564</v>
      </c>
      <c r="H51" s="32"/>
      <c r="I51" s="32"/>
      <c r="J51" s="147">
        <f>G51+H51+I51</f>
        <v>564</v>
      </c>
    </row>
    <row r="52" spans="1:10" ht="15.75" thickTop="1">
      <c r="A52" s="368" t="s">
        <v>11</v>
      </c>
      <c r="B52" s="369"/>
      <c r="C52" s="33"/>
      <c r="D52" s="33"/>
      <c r="E52" s="33"/>
      <c r="F52" s="33"/>
      <c r="G52" s="193"/>
      <c r="H52" s="33"/>
      <c r="I52" s="33"/>
      <c r="J52" s="34"/>
    </row>
    <row r="53" spans="1:10">
      <c r="A53" s="363" t="s">
        <v>145</v>
      </c>
      <c r="B53" s="30" t="s">
        <v>144</v>
      </c>
      <c r="C53" s="30">
        <v>33</v>
      </c>
      <c r="D53" s="30"/>
      <c r="E53" s="30"/>
      <c r="F53" s="30">
        <f t="shared" ref="F53:F57" si="8">C53+D53+E53</f>
        <v>33</v>
      </c>
      <c r="G53" s="30">
        <f>C53+74</f>
        <v>107</v>
      </c>
      <c r="H53" s="30"/>
      <c r="I53" s="30"/>
      <c r="J53" s="31">
        <f t="shared" si="1"/>
        <v>107</v>
      </c>
    </row>
    <row r="54" spans="1:10">
      <c r="A54" s="364"/>
      <c r="B54" s="30" t="s">
        <v>39</v>
      </c>
      <c r="C54" s="30">
        <v>31</v>
      </c>
      <c r="D54" s="30"/>
      <c r="E54" s="30"/>
      <c r="F54" s="30">
        <f t="shared" si="8"/>
        <v>31</v>
      </c>
      <c r="G54" s="30">
        <f>C54+53</f>
        <v>84</v>
      </c>
      <c r="H54" s="30"/>
      <c r="I54" s="30"/>
      <c r="J54" s="31">
        <f t="shared" si="1"/>
        <v>84</v>
      </c>
    </row>
    <row r="55" spans="1:10">
      <c r="A55" s="364"/>
      <c r="B55" s="30" t="s">
        <v>143</v>
      </c>
      <c r="C55" s="30">
        <v>0</v>
      </c>
      <c r="D55" s="30"/>
      <c r="E55" s="30"/>
      <c r="F55" s="30">
        <f t="shared" si="8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64"/>
      <c r="B56" s="30" t="s">
        <v>226</v>
      </c>
      <c r="C56" s="30">
        <v>26</v>
      </c>
      <c r="D56" s="30"/>
      <c r="E56" s="30"/>
      <c r="F56" s="30">
        <f t="shared" si="8"/>
        <v>26</v>
      </c>
      <c r="G56" s="30">
        <f>C56+43</f>
        <v>69</v>
      </c>
      <c r="H56" s="30"/>
      <c r="I56" s="30"/>
      <c r="J56" s="31">
        <f t="shared" si="1"/>
        <v>69</v>
      </c>
    </row>
    <row r="57" spans="1:10">
      <c r="A57" s="364"/>
      <c r="B57" s="30" t="s">
        <v>225</v>
      </c>
      <c r="C57" s="30">
        <v>0</v>
      </c>
      <c r="D57" s="30"/>
      <c r="E57" s="30"/>
      <c r="F57" s="30">
        <f t="shared" si="8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65"/>
      <c r="B58" s="32" t="s">
        <v>42</v>
      </c>
      <c r="C58" s="148">
        <f>C56+C57</f>
        <v>26</v>
      </c>
      <c r="D58" s="35"/>
      <c r="E58" s="35"/>
      <c r="F58" s="148">
        <f>C58+D58+E58</f>
        <v>26</v>
      </c>
      <c r="G58" s="148">
        <f>SUM(G56:G57)</f>
        <v>69</v>
      </c>
      <c r="H58" s="35"/>
      <c r="I58" s="35"/>
      <c r="J58" s="148">
        <f>G58+H58+I58</f>
        <v>69</v>
      </c>
    </row>
    <row r="59" spans="1:10" ht="15.75" thickTop="1">
      <c r="A59" s="368" t="s">
        <v>44</v>
      </c>
      <c r="B59" s="369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71" t="s">
        <v>145</v>
      </c>
      <c r="B60" s="30" t="s">
        <v>45</v>
      </c>
      <c r="C60" s="30">
        <v>227</v>
      </c>
      <c r="D60" s="30"/>
      <c r="E60" s="30"/>
      <c r="F60" s="30">
        <f t="shared" ref="F60:F72" si="9">C60+D60+E60</f>
        <v>227</v>
      </c>
      <c r="G60" s="30">
        <f>C60+512</f>
        <v>739</v>
      </c>
      <c r="H60" s="30"/>
      <c r="I60" s="30"/>
      <c r="J60" s="30">
        <f t="shared" si="1"/>
        <v>739</v>
      </c>
    </row>
    <row r="61" spans="1:10">
      <c r="A61" s="372"/>
      <c r="B61" s="30" t="s">
        <v>39</v>
      </c>
      <c r="C61" s="30">
        <v>111</v>
      </c>
      <c r="D61" s="30"/>
      <c r="E61" s="30"/>
      <c r="F61" s="30">
        <f t="shared" si="9"/>
        <v>111</v>
      </c>
      <c r="G61" s="30">
        <f>C61+200</f>
        <v>311</v>
      </c>
      <c r="H61" s="30"/>
      <c r="I61" s="30"/>
      <c r="J61" s="30">
        <f t="shared" si="1"/>
        <v>311</v>
      </c>
    </row>
    <row r="62" spans="1:10">
      <c r="A62" s="372"/>
      <c r="B62" s="30" t="s">
        <v>143</v>
      </c>
      <c r="C62" s="30">
        <v>0</v>
      </c>
      <c r="D62" s="30"/>
      <c r="E62" s="30"/>
      <c r="F62" s="30">
        <f t="shared" si="9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72"/>
      <c r="B63" s="30" t="s">
        <v>40</v>
      </c>
      <c r="C63" s="30">
        <v>32</v>
      </c>
      <c r="D63" s="30"/>
      <c r="E63" s="30"/>
      <c r="F63" s="30">
        <f t="shared" si="9"/>
        <v>32</v>
      </c>
      <c r="G63" s="30">
        <f>C63+35</f>
        <v>67</v>
      </c>
      <c r="H63" s="30"/>
      <c r="I63" s="30"/>
      <c r="J63" s="30">
        <f t="shared" si="1"/>
        <v>67</v>
      </c>
    </row>
    <row r="64" spans="1:10">
      <c r="A64" s="372"/>
      <c r="B64" s="30" t="s">
        <v>41</v>
      </c>
      <c r="C64" s="30">
        <v>19</v>
      </c>
      <c r="D64" s="30"/>
      <c r="E64" s="30"/>
      <c r="F64" s="30">
        <f t="shared" si="9"/>
        <v>19</v>
      </c>
      <c r="G64" s="30">
        <f>C64+30</f>
        <v>49</v>
      </c>
      <c r="H64" s="30"/>
      <c r="I64" s="30"/>
      <c r="J64" s="30">
        <f t="shared" si="1"/>
        <v>49</v>
      </c>
    </row>
    <row r="65" spans="1:36">
      <c r="A65" s="372"/>
      <c r="B65" s="30" t="s">
        <v>42</v>
      </c>
      <c r="C65" s="149">
        <f>C63+C64</f>
        <v>51</v>
      </c>
      <c r="D65" s="30"/>
      <c r="E65" s="30"/>
      <c r="F65" s="149">
        <f>C65+D65+E65</f>
        <v>51</v>
      </c>
      <c r="G65" s="149">
        <f>SUM(G63:G64)</f>
        <v>116</v>
      </c>
      <c r="H65" s="30"/>
      <c r="I65" s="30"/>
      <c r="J65" s="149">
        <f>G65+H65+I65</f>
        <v>116</v>
      </c>
    </row>
    <row r="66" spans="1:36" ht="18.75" customHeight="1">
      <c r="A66" s="194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73" t="s">
        <v>145</v>
      </c>
      <c r="B67" s="30" t="s">
        <v>144</v>
      </c>
      <c r="C67" s="30">
        <v>29</v>
      </c>
      <c r="D67" s="30"/>
      <c r="E67" s="30"/>
      <c r="F67" s="30">
        <f t="shared" si="9"/>
        <v>29</v>
      </c>
      <c r="G67" s="30">
        <f>C67+51</f>
        <v>80</v>
      </c>
      <c r="H67" s="30"/>
      <c r="I67" s="30"/>
      <c r="J67" s="30">
        <f t="shared" si="1"/>
        <v>80</v>
      </c>
    </row>
    <row r="68" spans="1:36">
      <c r="A68" s="373"/>
      <c r="B68" s="30" t="s">
        <v>39</v>
      </c>
      <c r="C68" s="30">
        <v>22</v>
      </c>
      <c r="D68" s="30"/>
      <c r="E68" s="30"/>
      <c r="F68" s="30">
        <f t="shared" si="9"/>
        <v>22</v>
      </c>
      <c r="G68" s="30">
        <f>C68+40</f>
        <v>62</v>
      </c>
      <c r="H68" s="30"/>
      <c r="I68" s="30"/>
      <c r="J68" s="30">
        <f t="shared" si="1"/>
        <v>62</v>
      </c>
    </row>
    <row r="69" spans="1:36">
      <c r="A69" s="373"/>
      <c r="B69" s="30" t="s">
        <v>143</v>
      </c>
      <c r="C69" s="30">
        <v>0</v>
      </c>
      <c r="D69" s="30"/>
      <c r="E69" s="30"/>
      <c r="F69" s="30">
        <f t="shared" si="9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73"/>
      <c r="B70" s="30" t="s">
        <v>40</v>
      </c>
      <c r="C70" s="30">
        <v>17</v>
      </c>
      <c r="D70" s="30"/>
      <c r="E70" s="30"/>
      <c r="F70" s="30">
        <f t="shared" si="9"/>
        <v>17</v>
      </c>
      <c r="G70" s="30">
        <f>C70+30</f>
        <v>47</v>
      </c>
      <c r="H70" s="30"/>
      <c r="I70" s="30"/>
      <c r="J70" s="30">
        <f t="shared" si="1"/>
        <v>47</v>
      </c>
    </row>
    <row r="71" spans="1:36">
      <c r="A71" s="373"/>
      <c r="B71" s="30" t="s">
        <v>41</v>
      </c>
      <c r="C71" s="30">
        <v>8</v>
      </c>
      <c r="D71" s="30"/>
      <c r="E71" s="30"/>
      <c r="F71" s="30">
        <f t="shared" si="9"/>
        <v>8</v>
      </c>
      <c r="G71" s="30">
        <f>C71+18</f>
        <v>26</v>
      </c>
      <c r="H71" s="30"/>
      <c r="I71" s="30"/>
      <c r="J71" s="30">
        <f t="shared" si="1"/>
        <v>26</v>
      </c>
    </row>
    <row r="72" spans="1:36">
      <c r="A72" s="373"/>
      <c r="B72" s="30" t="s">
        <v>42</v>
      </c>
      <c r="C72" s="149">
        <f>C70+C71</f>
        <v>25</v>
      </c>
      <c r="D72" s="30"/>
      <c r="E72" s="30"/>
      <c r="F72" s="149">
        <f t="shared" si="9"/>
        <v>25</v>
      </c>
      <c r="G72" s="149">
        <f>SUM(G70:G71)</f>
        <v>73</v>
      </c>
      <c r="H72" s="30"/>
      <c r="I72" s="30"/>
      <c r="J72" s="149">
        <f>G72+H72+I72</f>
        <v>73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74" t="s">
        <v>159</v>
      </c>
      <c r="B74" s="375"/>
      <c r="C74" s="375"/>
      <c r="D74" s="375"/>
      <c r="E74" s="375"/>
      <c r="F74" s="375"/>
      <c r="G74" s="375"/>
      <c r="H74" s="375"/>
      <c r="I74" s="375"/>
      <c r="J74" s="376"/>
    </row>
    <row r="75" spans="1:36" ht="15.75">
      <c r="A75" s="360" t="s">
        <v>33</v>
      </c>
      <c r="B75" s="360"/>
      <c r="C75" s="362" t="s">
        <v>369</v>
      </c>
      <c r="D75" s="362"/>
      <c r="E75" s="362"/>
      <c r="F75" s="362"/>
      <c r="G75" s="362" t="s">
        <v>302</v>
      </c>
      <c r="H75" s="362"/>
      <c r="I75" s="362"/>
      <c r="J75" s="362"/>
    </row>
    <row r="76" spans="1:36" ht="31.5">
      <c r="A76" s="361"/>
      <c r="B76" s="361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9">
        <v>84</v>
      </c>
      <c r="D77" s="30"/>
      <c r="E77" s="30"/>
      <c r="F77" s="149">
        <f>C77+D77+E77</f>
        <v>84</v>
      </c>
      <c r="G77" s="30">
        <f>C77+436</f>
        <v>520</v>
      </c>
      <c r="H77" s="30"/>
      <c r="I77" s="30"/>
      <c r="J77" s="149">
        <f>G77+H77+I77</f>
        <v>520</v>
      </c>
    </row>
    <row r="79" spans="1:36">
      <c r="A79" s="370" t="s">
        <v>220</v>
      </c>
      <c r="B79" s="370"/>
      <c r="C79" s="370"/>
      <c r="D79" s="370"/>
      <c r="E79" s="370"/>
      <c r="F79" s="370"/>
      <c r="G79" s="370"/>
      <c r="H79" s="370"/>
      <c r="I79" s="370"/>
      <c r="J79" s="370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topLeftCell="A2" zoomScaleNormal="100" workbookViewId="0">
      <selection activeCell="P17" sqref="P17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90" t="s">
        <v>193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2"/>
    </row>
    <row r="2" spans="1:25" s="74" customFormat="1" ht="15">
      <c r="A2" s="393" t="s">
        <v>12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3"/>
      <c r="W2" s="393"/>
      <c r="X2" s="393"/>
      <c r="Y2" s="393"/>
    </row>
    <row r="3" spans="1:25" s="74" customFormat="1" ht="18" customHeight="1">
      <c r="A3" s="394" t="s">
        <v>265</v>
      </c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5" t="s">
        <v>370</v>
      </c>
      <c r="O3" s="395"/>
      <c r="P3" s="395"/>
      <c r="Q3" s="395"/>
      <c r="R3" s="395"/>
      <c r="S3" s="395"/>
      <c r="T3" s="395"/>
      <c r="U3" s="395"/>
      <c r="V3" s="395"/>
      <c r="W3" s="395"/>
      <c r="X3" s="395"/>
      <c r="Y3" s="395"/>
    </row>
    <row r="4" spans="1:25" s="55" customFormat="1" ht="12.75">
      <c r="A4" s="379" t="s">
        <v>13</v>
      </c>
      <c r="B4" s="379" t="s">
        <v>233</v>
      </c>
      <c r="C4" s="379" t="s">
        <v>229</v>
      </c>
      <c r="D4" s="379" t="s">
        <v>106</v>
      </c>
      <c r="E4" s="396" t="s">
        <v>135</v>
      </c>
      <c r="F4" s="396" t="s">
        <v>108</v>
      </c>
      <c r="G4" s="397" t="s">
        <v>234</v>
      </c>
      <c r="H4" s="397"/>
      <c r="I4" s="398" t="s">
        <v>235</v>
      </c>
      <c r="J4" s="398"/>
      <c r="K4" s="398"/>
      <c r="L4" s="398"/>
      <c r="M4" s="398"/>
      <c r="N4" s="398"/>
      <c r="O4" s="399" t="s">
        <v>237</v>
      </c>
      <c r="P4" s="399"/>
      <c r="Q4" s="399"/>
      <c r="R4" s="399"/>
      <c r="S4" s="399"/>
      <c r="T4" s="400" t="s">
        <v>238</v>
      </c>
      <c r="U4" s="400"/>
      <c r="V4" s="400"/>
      <c r="W4" s="400"/>
      <c r="X4" s="400"/>
      <c r="Y4" s="379" t="s">
        <v>4</v>
      </c>
    </row>
    <row r="5" spans="1:25" s="55" customFormat="1" ht="102">
      <c r="A5" s="379"/>
      <c r="B5" s="379"/>
      <c r="C5" s="379"/>
      <c r="D5" s="379"/>
      <c r="E5" s="396"/>
      <c r="F5" s="396"/>
      <c r="G5" s="384" t="s">
        <v>136</v>
      </c>
      <c r="H5" s="384" t="s">
        <v>137</v>
      </c>
      <c r="I5" s="386" t="s">
        <v>56</v>
      </c>
      <c r="J5" s="386" t="s">
        <v>236</v>
      </c>
      <c r="K5" s="386" t="s">
        <v>14</v>
      </c>
      <c r="L5" s="386" t="s">
        <v>57</v>
      </c>
      <c r="M5" s="386" t="s">
        <v>15</v>
      </c>
      <c r="N5" s="386" t="s">
        <v>58</v>
      </c>
      <c r="O5" s="388" t="s">
        <v>138</v>
      </c>
      <c r="P5" s="388" t="s">
        <v>248</v>
      </c>
      <c r="Q5" s="378" t="s">
        <v>249</v>
      </c>
      <c r="R5" s="378" t="s">
        <v>250</v>
      </c>
      <c r="S5" s="378" t="s">
        <v>251</v>
      </c>
      <c r="T5" s="379" t="s">
        <v>105</v>
      </c>
      <c r="U5" s="380"/>
      <c r="V5" s="379" t="s">
        <v>139</v>
      </c>
      <c r="W5" s="379"/>
      <c r="X5" s="94" t="s">
        <v>140</v>
      </c>
      <c r="Y5" s="379"/>
    </row>
    <row r="6" spans="1:25" s="55" customFormat="1" ht="18" customHeight="1">
      <c r="A6" s="379"/>
      <c r="B6" s="379"/>
      <c r="C6" s="379"/>
      <c r="D6" s="379"/>
      <c r="E6" s="396"/>
      <c r="F6" s="396"/>
      <c r="G6" s="385"/>
      <c r="H6" s="385"/>
      <c r="I6" s="387"/>
      <c r="J6" s="387"/>
      <c r="K6" s="387"/>
      <c r="L6" s="387"/>
      <c r="M6" s="387"/>
      <c r="N6" s="387"/>
      <c r="O6" s="389"/>
      <c r="P6" s="389"/>
      <c r="Q6" s="378"/>
      <c r="R6" s="378"/>
      <c r="S6" s="378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79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79" t="s">
        <v>107</v>
      </c>
      <c r="B8" s="379"/>
      <c r="C8" s="379"/>
      <c r="D8" s="379"/>
      <c r="E8" s="379"/>
      <c r="F8" s="379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83">
        <v>175</v>
      </c>
      <c r="U8" s="383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258</v>
      </c>
      <c r="C9" s="115" t="s">
        <v>261</v>
      </c>
      <c r="D9" s="67" t="s">
        <v>258</v>
      </c>
      <c r="E9" s="195">
        <v>48579</v>
      </c>
      <c r="F9" s="53" t="s">
        <v>264</v>
      </c>
      <c r="G9" s="185">
        <v>1503</v>
      </c>
      <c r="H9" s="49" t="s">
        <v>266</v>
      </c>
      <c r="I9" s="75" t="s">
        <v>266</v>
      </c>
      <c r="J9" s="75" t="s">
        <v>266</v>
      </c>
      <c r="K9" s="75" t="s">
        <v>266</v>
      </c>
      <c r="L9" s="75" t="s">
        <v>266</v>
      </c>
      <c r="M9" s="75" t="s">
        <v>266</v>
      </c>
      <c r="N9" s="75" t="s">
        <v>266</v>
      </c>
      <c r="O9" s="185">
        <v>985</v>
      </c>
      <c r="P9" s="185">
        <v>821</v>
      </c>
      <c r="Q9" s="185">
        <v>985</v>
      </c>
      <c r="R9" s="185">
        <v>821</v>
      </c>
      <c r="S9" s="173">
        <v>39</v>
      </c>
      <c r="T9" s="76" t="s">
        <v>266</v>
      </c>
      <c r="U9" s="76" t="s">
        <v>266</v>
      </c>
      <c r="V9" s="76" t="s">
        <v>266</v>
      </c>
      <c r="W9" s="76" t="s">
        <v>266</v>
      </c>
      <c r="X9" s="76" t="s">
        <v>266</v>
      </c>
      <c r="Y9" s="78"/>
    </row>
    <row r="10" spans="1:25" s="74" customFormat="1">
      <c r="A10" s="93">
        <v>2</v>
      </c>
      <c r="B10" s="67" t="s">
        <v>258</v>
      </c>
      <c r="C10" s="115" t="s">
        <v>262</v>
      </c>
      <c r="D10" s="67" t="s">
        <v>258</v>
      </c>
      <c r="E10" s="196">
        <v>46022</v>
      </c>
      <c r="F10" s="53" t="s">
        <v>264</v>
      </c>
      <c r="G10" s="185">
        <v>1186</v>
      </c>
      <c r="H10" s="49" t="s">
        <v>266</v>
      </c>
      <c r="I10" s="75" t="s">
        <v>266</v>
      </c>
      <c r="J10" s="75" t="s">
        <v>266</v>
      </c>
      <c r="K10" s="75" t="s">
        <v>266</v>
      </c>
      <c r="L10" s="75" t="s">
        <v>266</v>
      </c>
      <c r="M10" s="75" t="s">
        <v>266</v>
      </c>
      <c r="N10" s="75" t="s">
        <v>266</v>
      </c>
      <c r="O10" s="185">
        <v>777</v>
      </c>
      <c r="P10" s="185">
        <v>648</v>
      </c>
      <c r="Q10" s="185">
        <v>777</v>
      </c>
      <c r="R10" s="185">
        <v>648</v>
      </c>
      <c r="S10" s="173">
        <v>26</v>
      </c>
      <c r="T10" s="76" t="s">
        <v>266</v>
      </c>
      <c r="U10" s="76" t="s">
        <v>266</v>
      </c>
      <c r="V10" s="76" t="s">
        <v>266</v>
      </c>
      <c r="W10" s="76" t="s">
        <v>266</v>
      </c>
      <c r="X10" s="76" t="s">
        <v>266</v>
      </c>
      <c r="Y10" s="79"/>
    </row>
    <row r="11" spans="1:25" s="74" customFormat="1">
      <c r="A11" s="93">
        <v>3</v>
      </c>
      <c r="B11" s="67" t="s">
        <v>258</v>
      </c>
      <c r="C11" s="115" t="s">
        <v>263</v>
      </c>
      <c r="D11" s="67" t="s">
        <v>258</v>
      </c>
      <c r="E11" s="197">
        <v>46507</v>
      </c>
      <c r="F11" s="53" t="s">
        <v>264</v>
      </c>
      <c r="G11" s="185">
        <v>1266</v>
      </c>
      <c r="H11" s="49" t="s">
        <v>266</v>
      </c>
      <c r="I11" s="75" t="s">
        <v>266</v>
      </c>
      <c r="J11" s="75" t="s">
        <v>266</v>
      </c>
      <c r="K11" s="75" t="s">
        <v>266</v>
      </c>
      <c r="L11" s="75" t="s">
        <v>266</v>
      </c>
      <c r="M11" s="75" t="s">
        <v>266</v>
      </c>
      <c r="N11" s="75" t="s">
        <v>266</v>
      </c>
      <c r="O11" s="185">
        <v>830</v>
      </c>
      <c r="P11" s="185">
        <v>691</v>
      </c>
      <c r="Q11" s="185">
        <v>830</v>
      </c>
      <c r="R11" s="185">
        <v>691</v>
      </c>
      <c r="S11" s="173">
        <v>31</v>
      </c>
      <c r="T11" s="76" t="s">
        <v>266</v>
      </c>
      <c r="U11" s="76" t="s">
        <v>266</v>
      </c>
      <c r="V11" s="76" t="s">
        <v>266</v>
      </c>
      <c r="W11" s="76" t="s">
        <v>266</v>
      </c>
      <c r="X11" s="76" t="s">
        <v>266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40" t="s">
        <v>267</v>
      </c>
      <c r="P15" s="73"/>
      <c r="R15" s="171"/>
    </row>
    <row r="16" spans="1:25" ht="12.75">
      <c r="B16" s="140" t="s">
        <v>272</v>
      </c>
      <c r="P16" s="73"/>
      <c r="R16" s="171"/>
    </row>
    <row r="17" spans="16:25">
      <c r="P17" s="73"/>
    </row>
    <row r="18" spans="16:25">
      <c r="P18" s="73"/>
    </row>
    <row r="19" spans="16:25">
      <c r="T19" s="297"/>
    </row>
    <row r="25" spans="16:25">
      <c r="V25" s="381"/>
      <c r="W25" s="381"/>
      <c r="X25" s="381"/>
      <c r="Y25" s="381"/>
    </row>
    <row r="26" spans="16:25">
      <c r="V26" s="381"/>
      <c r="W26" s="381"/>
      <c r="X26" s="381"/>
      <c r="Y26" s="381"/>
    </row>
    <row r="27" spans="16:25">
      <c r="V27" s="382"/>
      <c r="W27" s="382"/>
      <c r="X27" s="382"/>
      <c r="Y27" s="382"/>
    </row>
    <row r="28" spans="16:25">
      <c r="V28" s="377"/>
      <c r="W28" s="95"/>
      <c r="X28" s="377"/>
      <c r="Y28" s="95"/>
    </row>
    <row r="29" spans="16:25">
      <c r="V29" s="377"/>
      <c r="W29" s="95"/>
      <c r="X29" s="377"/>
      <c r="Y29" s="95"/>
    </row>
    <row r="30" spans="16:25">
      <c r="V30" s="377"/>
      <c r="W30" s="377"/>
      <c r="X30" s="377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401" t="s">
        <v>244</v>
      </c>
      <c r="B1" s="402"/>
      <c r="C1" s="402"/>
      <c r="D1" s="402"/>
      <c r="E1" s="402"/>
      <c r="F1" s="402"/>
      <c r="G1" s="402"/>
      <c r="H1" s="402"/>
      <c r="I1" s="402"/>
      <c r="J1" s="403"/>
    </row>
    <row r="2" spans="1:10">
      <c r="A2" s="404" t="s">
        <v>47</v>
      </c>
      <c r="B2" s="404"/>
      <c r="C2" s="404"/>
      <c r="D2" s="404"/>
      <c r="E2" s="404"/>
      <c r="F2" s="405" t="s">
        <v>71</v>
      </c>
      <c r="G2" s="405"/>
      <c r="H2" s="405"/>
      <c r="I2" s="405"/>
      <c r="J2" s="405"/>
    </row>
    <row r="3" spans="1:10">
      <c r="A3" s="406" t="s">
        <v>243</v>
      </c>
      <c r="B3" s="406"/>
      <c r="C3" s="406"/>
      <c r="D3" s="406"/>
      <c r="E3" s="406"/>
      <c r="F3" s="406"/>
      <c r="G3" s="406"/>
      <c r="H3" s="406"/>
      <c r="I3" s="406"/>
      <c r="J3" s="406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>
      <selection activeCell="B6" sqref="B6"/>
    </sheetView>
  </sheetViews>
  <sheetFormatPr defaultColWidth="10" defaultRowHeight="15" customHeight="1"/>
  <cols>
    <col min="1" max="1" width="14.85546875" style="150" customWidth="1"/>
    <col min="2" max="2" width="21.42578125" style="150" customWidth="1"/>
    <col min="3" max="3" width="18.85546875" style="150" customWidth="1"/>
    <col min="4" max="4" width="30.85546875" style="150" bestFit="1" customWidth="1"/>
    <col min="5" max="5" width="12.140625" style="150" customWidth="1"/>
    <col min="6" max="6" width="12.85546875" style="150" customWidth="1"/>
    <col min="7" max="7" width="46.28515625" style="150" customWidth="1"/>
    <col min="8" max="8" width="21.7109375" style="150" customWidth="1"/>
    <col min="9" max="9" width="16.85546875" style="150" customWidth="1"/>
    <col min="10" max="10" width="9.140625" style="150" customWidth="1"/>
    <col min="11" max="11" width="14.140625" style="150" customWidth="1"/>
    <col min="12" max="12" width="10" style="150" customWidth="1"/>
    <col min="13" max="16384" width="10" style="150"/>
  </cols>
  <sheetData>
    <row r="1" spans="1:11" ht="15" customHeight="1">
      <c r="A1" s="419" t="s">
        <v>278</v>
      </c>
      <c r="B1" s="420"/>
      <c r="C1" s="420"/>
      <c r="D1" s="420"/>
      <c r="E1" s="420"/>
      <c r="F1" s="420"/>
      <c r="G1" s="420"/>
      <c r="H1" s="420"/>
      <c r="I1" s="421"/>
      <c r="J1" s="152"/>
      <c r="K1" s="152"/>
    </row>
    <row r="2" spans="1:11" ht="15" customHeight="1">
      <c r="A2" s="422" t="s">
        <v>276</v>
      </c>
      <c r="B2" s="423"/>
      <c r="C2" s="423"/>
      <c r="D2" s="423"/>
      <c r="E2" s="423"/>
      <c r="F2" s="423"/>
      <c r="G2" s="423"/>
      <c r="H2" s="423"/>
      <c r="I2" s="423"/>
      <c r="J2" s="152"/>
      <c r="K2" s="152"/>
    </row>
    <row r="3" spans="1:11" ht="15" customHeight="1">
      <c r="A3" s="412" t="s">
        <v>305</v>
      </c>
      <c r="B3" s="410"/>
      <c r="C3" s="410"/>
      <c r="D3" s="410"/>
      <c r="E3" s="410"/>
      <c r="F3" s="410"/>
      <c r="G3" s="410"/>
      <c r="H3" s="410"/>
      <c r="I3" s="410"/>
      <c r="J3" s="152"/>
      <c r="K3" s="152"/>
    </row>
    <row r="4" spans="1:11" ht="75" customHeight="1">
      <c r="A4" s="248" t="s">
        <v>23</v>
      </c>
      <c r="B4" s="153" t="s">
        <v>73</v>
      </c>
      <c r="C4" s="248" t="s">
        <v>74</v>
      </c>
      <c r="D4" s="153" t="s">
        <v>24</v>
      </c>
      <c r="E4" s="153" t="s">
        <v>25</v>
      </c>
      <c r="F4" s="153" t="s">
        <v>16</v>
      </c>
      <c r="G4" s="153" t="s">
        <v>75</v>
      </c>
      <c r="H4" s="153" t="s">
        <v>76</v>
      </c>
      <c r="I4" s="153" t="s">
        <v>148</v>
      </c>
      <c r="J4" s="152"/>
      <c r="K4" s="152"/>
    </row>
    <row r="5" spans="1:11" ht="15" customHeight="1">
      <c r="A5" s="154">
        <v>1</v>
      </c>
      <c r="B5" s="154">
        <v>2</v>
      </c>
      <c r="C5" s="154">
        <v>3</v>
      </c>
      <c r="D5" s="155" t="s">
        <v>26</v>
      </c>
      <c r="E5" s="154">
        <v>5</v>
      </c>
      <c r="F5" s="154">
        <v>6</v>
      </c>
      <c r="G5" s="154">
        <v>7</v>
      </c>
      <c r="H5" s="154">
        <v>8</v>
      </c>
      <c r="I5" s="154">
        <v>9</v>
      </c>
      <c r="J5" s="152"/>
      <c r="K5" s="152"/>
    </row>
    <row r="6" spans="1:11" ht="15" customHeight="1">
      <c r="A6" s="156" t="s">
        <v>290</v>
      </c>
      <c r="B6" s="157">
        <v>6</v>
      </c>
      <c r="C6" s="157">
        <v>38</v>
      </c>
      <c r="D6" s="157">
        <f t="shared" ref="D6:D13" si="0">B6+C6</f>
        <v>44</v>
      </c>
      <c r="E6" s="157">
        <v>12</v>
      </c>
      <c r="F6" s="157">
        <v>5</v>
      </c>
      <c r="G6" s="157">
        <v>27</v>
      </c>
      <c r="H6" s="152"/>
      <c r="I6" s="152"/>
      <c r="J6" s="152"/>
      <c r="K6" s="152"/>
    </row>
    <row r="7" spans="1:11" ht="15" customHeight="1">
      <c r="A7" s="156" t="s">
        <v>291</v>
      </c>
      <c r="B7" s="152">
        <v>2</v>
      </c>
      <c r="C7" s="152">
        <v>32</v>
      </c>
      <c r="D7" s="157">
        <f t="shared" si="0"/>
        <v>34</v>
      </c>
      <c r="E7" s="152">
        <v>18</v>
      </c>
      <c r="F7" s="152">
        <v>3</v>
      </c>
      <c r="G7" s="152">
        <v>13</v>
      </c>
      <c r="H7" s="152"/>
      <c r="I7" s="152"/>
      <c r="J7" s="152"/>
      <c r="K7" s="152"/>
    </row>
    <row r="8" spans="1:11" ht="15" customHeight="1">
      <c r="A8" s="156" t="s">
        <v>292</v>
      </c>
      <c r="B8" s="152">
        <v>14</v>
      </c>
      <c r="C8" s="152">
        <v>34</v>
      </c>
      <c r="D8" s="157">
        <f t="shared" si="0"/>
        <v>48</v>
      </c>
      <c r="E8" s="152">
        <v>19</v>
      </c>
      <c r="F8" s="152">
        <v>6</v>
      </c>
      <c r="G8" s="152">
        <v>23</v>
      </c>
      <c r="H8" s="152"/>
      <c r="I8" s="152"/>
      <c r="J8" s="152"/>
      <c r="K8" s="152"/>
    </row>
    <row r="9" spans="1:11" ht="15" customHeight="1">
      <c r="A9" s="156" t="s">
        <v>293</v>
      </c>
      <c r="B9" s="152"/>
      <c r="C9" s="152"/>
      <c r="D9" s="157">
        <f t="shared" si="0"/>
        <v>0</v>
      </c>
      <c r="E9" s="175"/>
      <c r="F9" s="175"/>
      <c r="G9" s="175"/>
      <c r="H9" s="152"/>
      <c r="I9" s="152"/>
      <c r="J9" s="152"/>
      <c r="K9" s="152"/>
    </row>
    <row r="10" spans="1:11" ht="15" customHeight="1">
      <c r="A10" s="156" t="s">
        <v>294</v>
      </c>
      <c r="B10" s="152"/>
      <c r="C10" s="152"/>
      <c r="D10" s="152">
        <f t="shared" si="0"/>
        <v>0</v>
      </c>
      <c r="E10" s="152"/>
      <c r="F10" s="152"/>
      <c r="G10" s="152"/>
      <c r="H10" s="152"/>
      <c r="I10" s="152"/>
      <c r="J10" s="152"/>
      <c r="K10" s="152"/>
    </row>
    <row r="11" spans="1:11" ht="15" customHeight="1">
      <c r="A11" s="210" t="s">
        <v>295</v>
      </c>
      <c r="B11" s="152"/>
      <c r="C11" s="152"/>
      <c r="D11" s="152">
        <f t="shared" si="0"/>
        <v>0</v>
      </c>
      <c r="E11" s="152"/>
      <c r="F11" s="152"/>
      <c r="G11" s="152"/>
      <c r="H11" s="152"/>
      <c r="I11" s="152"/>
      <c r="J11" s="152"/>
      <c r="K11" s="152"/>
    </row>
    <row r="12" spans="1:11" ht="15" customHeight="1">
      <c r="A12" s="156" t="s">
        <v>296</v>
      </c>
      <c r="B12" s="152"/>
      <c r="C12" s="152"/>
      <c r="D12" s="152">
        <f t="shared" si="0"/>
        <v>0</v>
      </c>
      <c r="E12" s="152"/>
      <c r="F12" s="152"/>
      <c r="G12" s="152"/>
      <c r="H12" s="152"/>
      <c r="I12" s="152"/>
      <c r="J12" s="152"/>
      <c r="K12" s="152"/>
    </row>
    <row r="13" spans="1:11" ht="15" customHeight="1">
      <c r="A13" s="156" t="s">
        <v>297</v>
      </c>
      <c r="B13" s="152"/>
      <c r="C13" s="152"/>
      <c r="D13" s="152">
        <f t="shared" si="0"/>
        <v>0</v>
      </c>
      <c r="E13" s="152"/>
      <c r="F13" s="152"/>
      <c r="G13" s="152"/>
      <c r="H13" s="152"/>
      <c r="I13" s="152"/>
      <c r="J13" s="152"/>
      <c r="K13" s="152"/>
    </row>
    <row r="14" spans="1:11" ht="15" customHeight="1">
      <c r="A14" s="156" t="s">
        <v>298</v>
      </c>
      <c r="B14" s="152"/>
      <c r="C14" s="152"/>
      <c r="D14" s="152">
        <f>B14+C14</f>
        <v>0</v>
      </c>
      <c r="E14" s="152"/>
      <c r="F14" s="152"/>
      <c r="G14" s="152"/>
      <c r="H14" s="152"/>
      <c r="I14" s="152"/>
      <c r="J14" s="152"/>
      <c r="K14" s="152"/>
    </row>
    <row r="15" spans="1:11" ht="15" customHeight="1">
      <c r="A15" s="156" t="s">
        <v>299</v>
      </c>
      <c r="B15" s="152"/>
      <c r="C15" s="152"/>
      <c r="D15" s="152">
        <f>B15+C15</f>
        <v>0</v>
      </c>
      <c r="E15" s="152"/>
      <c r="F15" s="152"/>
      <c r="G15" s="152"/>
      <c r="H15" s="152"/>
      <c r="I15" s="152"/>
      <c r="J15" s="152"/>
      <c r="K15" s="152"/>
    </row>
    <row r="16" spans="1:11" ht="15" customHeight="1">
      <c r="A16" s="156" t="s">
        <v>300</v>
      </c>
      <c r="B16" s="236"/>
      <c r="C16" s="236"/>
      <c r="D16" s="152">
        <f>B16+C16</f>
        <v>0</v>
      </c>
      <c r="E16" s="237"/>
      <c r="F16" s="237"/>
      <c r="G16" s="237"/>
      <c r="H16" s="152"/>
      <c r="I16" s="152"/>
      <c r="J16" s="152"/>
      <c r="K16" s="152"/>
    </row>
    <row r="17" spans="1:11" ht="15" customHeight="1">
      <c r="A17" s="156" t="s">
        <v>301</v>
      </c>
      <c r="B17" s="152"/>
      <c r="C17" s="191"/>
      <c r="D17" s="152">
        <f>B17+C17</f>
        <v>0</v>
      </c>
      <c r="E17" s="191"/>
      <c r="F17" s="191"/>
      <c r="G17" s="191"/>
      <c r="H17" s="152"/>
      <c r="I17" s="152"/>
      <c r="J17" s="152"/>
      <c r="K17" s="152"/>
    </row>
    <row r="18" spans="1:11" ht="15" customHeight="1">
      <c r="A18" s="159"/>
      <c r="B18" s="157"/>
      <c r="C18" s="157"/>
      <c r="D18" s="157"/>
      <c r="E18" s="157"/>
      <c r="F18" s="157"/>
      <c r="G18" s="157"/>
      <c r="H18" s="152"/>
      <c r="I18" s="152"/>
      <c r="J18" s="152"/>
      <c r="K18" s="152"/>
    </row>
    <row r="19" spans="1:11" ht="15" customHeight="1">
      <c r="A19" s="160" t="s">
        <v>3</v>
      </c>
      <c r="B19" s="161">
        <f>SUM(B6:B17)</f>
        <v>22</v>
      </c>
      <c r="C19" s="161">
        <f>SUM(C6:C17)</f>
        <v>104</v>
      </c>
      <c r="D19" s="161">
        <f t="shared" ref="D19:G19" si="1">SUM(D6:D18)</f>
        <v>126</v>
      </c>
      <c r="E19" s="161">
        <f t="shared" si="1"/>
        <v>49</v>
      </c>
      <c r="F19" s="161">
        <f t="shared" si="1"/>
        <v>14</v>
      </c>
      <c r="G19" s="161">
        <f t="shared" si="1"/>
        <v>63</v>
      </c>
      <c r="H19" s="161">
        <f>SUM(H6:H18)</f>
        <v>0</v>
      </c>
      <c r="I19" s="161"/>
      <c r="J19" s="152"/>
      <c r="K19" s="152"/>
    </row>
    <row r="20" spans="1:11" ht="15" customHeight="1">
      <c r="A20" s="152"/>
      <c r="B20" s="152"/>
      <c r="C20" s="152"/>
      <c r="D20" s="152"/>
      <c r="E20" s="152"/>
      <c r="F20" s="152"/>
      <c r="G20" s="152"/>
      <c r="H20" s="152"/>
      <c r="I20" s="152"/>
      <c r="J20" s="152"/>
      <c r="K20" s="152"/>
    </row>
    <row r="21" spans="1:11" ht="15" customHeight="1">
      <c r="A21" s="419" t="s">
        <v>277</v>
      </c>
      <c r="B21" s="424"/>
      <c r="C21" s="424"/>
      <c r="D21" s="424"/>
      <c r="E21" s="424"/>
      <c r="F21" s="424"/>
      <c r="G21" s="424"/>
      <c r="H21" s="424"/>
      <c r="I21" s="425"/>
      <c r="J21" s="152"/>
      <c r="K21" s="152"/>
    </row>
    <row r="22" spans="1:11" ht="15" customHeight="1">
      <c r="A22" s="412" t="s">
        <v>305</v>
      </c>
      <c r="B22" s="410"/>
      <c r="C22" s="410"/>
      <c r="D22" s="410"/>
      <c r="E22" s="410"/>
      <c r="F22" s="410"/>
      <c r="G22" s="410"/>
      <c r="H22" s="410"/>
      <c r="I22" s="410"/>
      <c r="J22" s="152"/>
      <c r="K22" s="152"/>
    </row>
    <row r="23" spans="1:11" ht="46.5" customHeight="1">
      <c r="A23" s="162" t="s">
        <v>13</v>
      </c>
      <c r="B23" s="163" t="s">
        <v>77</v>
      </c>
      <c r="C23" s="163" t="s">
        <v>78</v>
      </c>
      <c r="D23" s="152"/>
      <c r="E23" s="152"/>
      <c r="F23" s="152"/>
      <c r="G23" s="152"/>
      <c r="H23" s="152"/>
      <c r="I23" s="152"/>
      <c r="J23" s="152"/>
      <c r="K23" s="152"/>
    </row>
    <row r="24" spans="1:11" ht="29.85" customHeight="1">
      <c r="A24" s="176">
        <v>1</v>
      </c>
      <c r="B24" s="255" t="s">
        <v>288</v>
      </c>
      <c r="C24" s="245">
        <v>12</v>
      </c>
      <c r="D24" s="152"/>
      <c r="E24" s="152"/>
      <c r="F24" s="152"/>
      <c r="G24" s="152"/>
      <c r="H24" s="152"/>
      <c r="I24" s="152"/>
      <c r="J24" s="152"/>
      <c r="K24" s="152"/>
    </row>
    <row r="25" spans="1:11" ht="29.85" customHeight="1">
      <c r="A25" s="225">
        <v>2</v>
      </c>
      <c r="B25" s="246" t="s">
        <v>286</v>
      </c>
      <c r="C25" s="247">
        <v>22</v>
      </c>
      <c r="D25" s="174"/>
      <c r="E25" s="174"/>
      <c r="F25" s="152"/>
      <c r="G25" s="152"/>
      <c r="H25" s="152"/>
      <c r="I25" s="152"/>
      <c r="J25" s="152"/>
      <c r="K25" s="152"/>
    </row>
    <row r="26" spans="1:11" ht="29.85" customHeight="1">
      <c r="A26" s="176"/>
      <c r="B26" s="246"/>
      <c r="C26" s="247"/>
      <c r="D26" s="174"/>
      <c r="E26" s="174"/>
      <c r="F26" s="152"/>
      <c r="G26" s="152"/>
      <c r="H26" s="152"/>
      <c r="I26" s="152"/>
      <c r="J26" s="152"/>
      <c r="K26" s="152"/>
    </row>
    <row r="27" spans="1:11" ht="29.85" customHeight="1">
      <c r="A27" s="225"/>
      <c r="B27" s="264"/>
      <c r="C27" s="265"/>
      <c r="D27" s="174"/>
      <c r="E27" s="174"/>
      <c r="F27" s="152"/>
      <c r="G27" s="152"/>
      <c r="H27" s="152"/>
      <c r="I27" s="152"/>
      <c r="J27" s="152"/>
      <c r="K27" s="152"/>
    </row>
    <row r="28" spans="1:11" ht="29.85" customHeight="1">
      <c r="A28" s="176"/>
      <c r="B28" s="174"/>
      <c r="C28" s="174"/>
      <c r="D28" s="174"/>
      <c r="E28" s="174"/>
      <c r="F28" s="152"/>
      <c r="G28" s="152"/>
      <c r="H28" s="152"/>
      <c r="I28" s="152"/>
      <c r="J28" s="152"/>
      <c r="K28" s="152"/>
    </row>
    <row r="29" spans="1:11" ht="29.85" customHeight="1">
      <c r="A29" s="176"/>
      <c r="B29" s="192"/>
      <c r="C29" s="190"/>
      <c r="D29" s="152"/>
      <c r="E29" s="152"/>
      <c r="F29" s="152"/>
      <c r="G29" s="152"/>
      <c r="H29" s="152"/>
      <c r="I29" s="152"/>
      <c r="J29" s="152"/>
      <c r="K29" s="152"/>
    </row>
    <row r="30" spans="1:11" ht="15" customHeight="1">
      <c r="A30" s="417" t="s">
        <v>79</v>
      </c>
      <c r="B30" s="418"/>
      <c r="C30" s="418"/>
      <c r="D30" s="418"/>
      <c r="E30" s="418"/>
      <c r="F30" s="418"/>
      <c r="G30" s="418"/>
      <c r="H30" s="418"/>
      <c r="I30" s="418"/>
      <c r="J30" s="152"/>
      <c r="K30" s="152"/>
    </row>
    <row r="31" spans="1:11" ht="75" customHeight="1">
      <c r="A31" s="162" t="s">
        <v>13</v>
      </c>
      <c r="B31" s="163" t="s">
        <v>80</v>
      </c>
      <c r="C31" s="163" t="s">
        <v>78</v>
      </c>
      <c r="D31" s="153" t="s">
        <v>149</v>
      </c>
      <c r="E31" s="152"/>
      <c r="F31" s="152"/>
      <c r="G31" s="152"/>
      <c r="H31" s="152"/>
      <c r="I31" s="152"/>
      <c r="J31" s="152"/>
      <c r="K31" s="152"/>
    </row>
    <row r="32" spans="1:11" ht="30">
      <c r="A32" s="165">
        <v>1</v>
      </c>
      <c r="B32" s="177" t="s">
        <v>281</v>
      </c>
      <c r="C32" s="164">
        <v>9</v>
      </c>
      <c r="D32" s="152"/>
      <c r="E32" s="152"/>
      <c r="F32" s="152"/>
      <c r="G32" s="152"/>
      <c r="H32" s="152"/>
      <c r="I32" s="152"/>
      <c r="J32" s="152"/>
      <c r="K32" s="152"/>
    </row>
    <row r="33" spans="1:11" ht="15" customHeight="1">
      <c r="A33" s="165"/>
      <c r="B33" s="166"/>
      <c r="C33" s="166"/>
      <c r="D33" s="152"/>
      <c r="E33" s="152"/>
      <c r="F33" s="152"/>
      <c r="G33" s="152"/>
      <c r="H33" s="152"/>
      <c r="I33" s="152"/>
      <c r="J33" s="152"/>
      <c r="K33" s="152"/>
    </row>
    <row r="34" spans="1:11" ht="15" customHeight="1">
      <c r="A34" s="165"/>
      <c r="B34" s="166"/>
      <c r="C34" s="166"/>
      <c r="D34" s="152"/>
      <c r="E34" s="152"/>
      <c r="F34" s="152"/>
      <c r="G34" s="152"/>
      <c r="H34" s="152"/>
      <c r="I34" s="152"/>
      <c r="J34" s="152"/>
      <c r="K34" s="152"/>
    </row>
    <row r="35" spans="1:11" ht="15" customHeight="1">
      <c r="A35" s="165"/>
      <c r="B35" s="166"/>
      <c r="C35" s="166"/>
      <c r="D35" s="152"/>
      <c r="E35" s="152"/>
      <c r="F35" s="152"/>
      <c r="G35" s="152"/>
      <c r="H35" s="152"/>
      <c r="I35" s="152"/>
      <c r="J35" s="152"/>
      <c r="K35" s="152"/>
    </row>
    <row r="36" spans="1:11" ht="15" customHeight="1">
      <c r="A36" s="168" t="s">
        <v>279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70"/>
    </row>
    <row r="37" spans="1:11" ht="15" customHeight="1">
      <c r="A37" s="412" t="s">
        <v>306</v>
      </c>
      <c r="B37" s="410"/>
      <c r="C37" s="410"/>
      <c r="D37" s="410"/>
      <c r="E37" s="410"/>
      <c r="F37" s="410"/>
      <c r="G37" s="410"/>
      <c r="H37" s="410"/>
      <c r="I37" s="410"/>
      <c r="J37" s="410"/>
      <c r="K37" s="410"/>
    </row>
    <row r="38" spans="1:11" ht="15" customHeight="1">
      <c r="A38" s="407" t="s">
        <v>48</v>
      </c>
      <c r="B38" s="414" t="s">
        <v>23</v>
      </c>
      <c r="C38" s="416" t="s">
        <v>13</v>
      </c>
      <c r="D38" s="414" t="s">
        <v>28</v>
      </c>
      <c r="E38" s="416" t="s">
        <v>29</v>
      </c>
      <c r="F38" s="407" t="s">
        <v>30</v>
      </c>
      <c r="G38" s="414" t="s">
        <v>31</v>
      </c>
      <c r="H38" s="414" t="s">
        <v>32</v>
      </c>
      <c r="I38" s="407" t="s">
        <v>81</v>
      </c>
      <c r="J38" s="408"/>
      <c r="K38" s="408"/>
    </row>
    <row r="39" spans="1:11" ht="48.75" customHeight="1">
      <c r="A39" s="413"/>
      <c r="B39" s="415"/>
      <c r="C39" s="413"/>
      <c r="D39" s="415"/>
      <c r="E39" s="413"/>
      <c r="F39" s="413"/>
      <c r="G39" s="415"/>
      <c r="H39" s="415"/>
      <c r="I39" s="199" t="s">
        <v>150</v>
      </c>
      <c r="J39" s="162" t="s">
        <v>82</v>
      </c>
      <c r="K39" s="163" t="s">
        <v>151</v>
      </c>
    </row>
    <row r="40" spans="1:11" s="244" customFormat="1">
      <c r="A40" s="238">
        <v>2025</v>
      </c>
      <c r="B40" s="239" t="s">
        <v>307</v>
      </c>
      <c r="C40" s="239">
        <v>1</v>
      </c>
      <c r="D40" s="239" t="s">
        <v>308</v>
      </c>
      <c r="E40" s="239">
        <v>70</v>
      </c>
      <c r="F40" s="239" t="s">
        <v>119</v>
      </c>
      <c r="G40" s="241" t="s">
        <v>309</v>
      </c>
      <c r="H40" s="239">
        <v>9474565047</v>
      </c>
      <c r="I40" s="241"/>
      <c r="J40" s="242"/>
      <c r="K40" s="241"/>
    </row>
    <row r="41" spans="1:11" s="244" customFormat="1">
      <c r="A41" s="238">
        <v>2025</v>
      </c>
      <c r="B41" s="239" t="s">
        <v>307</v>
      </c>
      <c r="C41" s="239">
        <v>2</v>
      </c>
      <c r="D41" s="239" t="s">
        <v>310</v>
      </c>
      <c r="E41" s="239">
        <v>67</v>
      </c>
      <c r="F41" s="239" t="s">
        <v>101</v>
      </c>
      <c r="G41" s="241" t="s">
        <v>311</v>
      </c>
      <c r="H41" s="243">
        <v>8617771020</v>
      </c>
      <c r="I41" s="241"/>
      <c r="J41" s="242"/>
      <c r="K41" s="241"/>
    </row>
    <row r="42" spans="1:11" s="244" customFormat="1">
      <c r="A42" s="238">
        <v>2025</v>
      </c>
      <c r="B42" s="239" t="s">
        <v>307</v>
      </c>
      <c r="C42" s="239">
        <v>3</v>
      </c>
      <c r="D42" s="239" t="s">
        <v>312</v>
      </c>
      <c r="E42" s="239">
        <v>78</v>
      </c>
      <c r="F42" s="239" t="s">
        <v>119</v>
      </c>
      <c r="G42" s="241" t="s">
        <v>313</v>
      </c>
      <c r="H42" s="243"/>
      <c r="I42" s="241"/>
      <c r="J42" s="242"/>
      <c r="K42" s="241"/>
    </row>
    <row r="43" spans="1:11" s="244" customFormat="1">
      <c r="A43" s="238">
        <v>2025</v>
      </c>
      <c r="B43" s="239" t="s">
        <v>307</v>
      </c>
      <c r="C43" s="239">
        <v>4</v>
      </c>
      <c r="D43" s="239" t="s">
        <v>315</v>
      </c>
      <c r="E43" s="239">
        <v>56</v>
      </c>
      <c r="F43" s="239" t="s">
        <v>101</v>
      </c>
      <c r="G43" s="241" t="s">
        <v>314</v>
      </c>
      <c r="H43" s="243">
        <v>8777301176</v>
      </c>
      <c r="I43" s="241"/>
      <c r="J43" s="242"/>
      <c r="K43" s="241"/>
    </row>
    <row r="44" spans="1:11" s="244" customFormat="1" ht="15.75" customHeight="1">
      <c r="A44" s="238">
        <v>2025</v>
      </c>
      <c r="B44" s="239" t="s">
        <v>307</v>
      </c>
      <c r="C44" s="239">
        <v>5</v>
      </c>
      <c r="D44" s="240" t="s">
        <v>316</v>
      </c>
      <c r="E44" s="239">
        <v>92</v>
      </c>
      <c r="F44" s="239" t="s">
        <v>119</v>
      </c>
      <c r="G44" s="241" t="s">
        <v>317</v>
      </c>
      <c r="H44" s="243"/>
      <c r="I44" s="241"/>
      <c r="J44" s="242"/>
      <c r="K44" s="241"/>
    </row>
    <row r="45" spans="1:11" s="244" customFormat="1" ht="15" customHeight="1">
      <c r="A45" s="238">
        <v>2025</v>
      </c>
      <c r="B45" s="239" t="s">
        <v>307</v>
      </c>
      <c r="C45" s="239">
        <v>6</v>
      </c>
      <c r="D45" s="240" t="s">
        <v>318</v>
      </c>
      <c r="E45" s="239">
        <v>82</v>
      </c>
      <c r="F45" s="239" t="s">
        <v>101</v>
      </c>
      <c r="G45" s="241" t="s">
        <v>319</v>
      </c>
      <c r="H45" s="243"/>
      <c r="I45" s="241"/>
      <c r="J45" s="242"/>
      <c r="K45" s="241"/>
    </row>
    <row r="46" spans="1:11">
      <c r="A46" s="238">
        <v>2025</v>
      </c>
      <c r="B46" s="239" t="s">
        <v>307</v>
      </c>
      <c r="C46" s="239">
        <v>7</v>
      </c>
      <c r="D46" s="222" t="s">
        <v>320</v>
      </c>
      <c r="E46" s="222">
        <v>83</v>
      </c>
      <c r="F46" s="222" t="s">
        <v>119</v>
      </c>
      <c r="G46" s="256" t="s">
        <v>321</v>
      </c>
      <c r="H46" s="222"/>
      <c r="I46" s="4"/>
      <c r="J46" s="198"/>
      <c r="K46" s="166"/>
    </row>
    <row r="47" spans="1:11">
      <c r="A47" s="238"/>
      <c r="B47" s="239"/>
      <c r="C47" s="239"/>
      <c r="D47" s="219"/>
      <c r="E47" s="220"/>
      <c r="F47" s="221"/>
      <c r="G47" s="226"/>
      <c r="H47" s="222"/>
      <c r="I47" s="227"/>
      <c r="J47" s="198"/>
      <c r="K47" s="166"/>
    </row>
    <row r="48" spans="1:11" ht="15" customHeight="1">
      <c r="A48" s="409" t="s">
        <v>83</v>
      </c>
      <c r="B48" s="410"/>
      <c r="C48" s="410"/>
      <c r="D48" s="410"/>
      <c r="E48" s="410"/>
      <c r="F48" s="411"/>
      <c r="G48" s="411"/>
      <c r="H48" s="411"/>
      <c r="I48" s="188"/>
      <c r="J48" s="211"/>
      <c r="K48" s="188"/>
    </row>
    <row r="49" spans="1:11" ht="15" customHeight="1">
      <c r="A49" s="158" t="s">
        <v>84</v>
      </c>
      <c r="B49" s="152"/>
      <c r="C49" s="152"/>
      <c r="D49" s="152"/>
      <c r="E49" s="152"/>
      <c r="F49" s="152"/>
      <c r="G49" s="152"/>
      <c r="H49" s="152"/>
      <c r="I49" s="152"/>
      <c r="J49" s="152"/>
      <c r="K49" s="152"/>
    </row>
  </sheetData>
  <autoFilter ref="I39:I49"/>
  <mergeCells count="17">
    <mergeCell ref="A30:I30"/>
    <mergeCell ref="A1:I1"/>
    <mergeCell ref="A2:I2"/>
    <mergeCell ref="A3:I3"/>
    <mergeCell ref="A21:I21"/>
    <mergeCell ref="A22:I22"/>
    <mergeCell ref="I38:K38"/>
    <mergeCell ref="A48:H48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29" t="s">
        <v>280</v>
      </c>
      <c r="B1" s="430"/>
      <c r="C1" s="430"/>
      <c r="D1" s="430"/>
      <c r="E1" s="430"/>
      <c r="F1" s="430"/>
      <c r="G1" s="431"/>
    </row>
    <row r="2" spans="1:7" ht="15" customHeight="1">
      <c r="A2" s="432" t="s">
        <v>85</v>
      </c>
      <c r="B2" s="432"/>
      <c r="C2" s="432"/>
      <c r="D2" s="432"/>
      <c r="E2" s="432"/>
      <c r="F2" s="432"/>
      <c r="G2" s="432"/>
    </row>
    <row r="3" spans="1:7" ht="15" customHeight="1">
      <c r="A3" s="406" t="s">
        <v>86</v>
      </c>
      <c r="B3" s="406"/>
      <c r="C3" s="406"/>
      <c r="D3" s="406"/>
      <c r="E3" s="406"/>
      <c r="F3" s="406"/>
      <c r="G3" s="406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29" t="s">
        <v>191</v>
      </c>
      <c r="B20" s="430"/>
      <c r="C20" s="430"/>
      <c r="D20" s="430"/>
      <c r="E20" s="430"/>
      <c r="F20" s="430"/>
      <c r="G20" s="431"/>
    </row>
    <row r="21" spans="1:11">
      <c r="A21" s="433" t="s">
        <v>93</v>
      </c>
      <c r="B21" s="434"/>
      <c r="C21" s="434"/>
      <c r="D21" s="434"/>
      <c r="E21" s="434"/>
      <c r="F21" s="434"/>
      <c r="G21" s="435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26" t="s">
        <v>96</v>
      </c>
      <c r="B25" s="427"/>
      <c r="C25" s="427"/>
      <c r="D25" s="427"/>
      <c r="E25" s="427"/>
      <c r="F25" s="427"/>
      <c r="G25" s="428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29" t="s">
        <v>97</v>
      </c>
      <c r="B30" s="430"/>
      <c r="C30" s="430"/>
      <c r="D30" s="430"/>
      <c r="E30" s="430"/>
      <c r="F30" s="430"/>
      <c r="G30" s="430"/>
      <c r="H30" s="430"/>
      <c r="I30" s="430"/>
      <c r="J30" s="430"/>
      <c r="K30" s="431"/>
    </row>
    <row r="31" spans="1:11">
      <c r="A31" s="406" t="s">
        <v>72</v>
      </c>
      <c r="B31" s="406"/>
      <c r="C31" s="406"/>
      <c r="D31" s="406"/>
      <c r="E31" s="406"/>
      <c r="F31" s="406"/>
      <c r="G31" s="406"/>
      <c r="H31" s="406"/>
      <c r="I31" s="406"/>
      <c r="J31" s="406"/>
      <c r="K31" s="406"/>
    </row>
    <row r="32" spans="1:11">
      <c r="A32" s="437" t="s">
        <v>48</v>
      </c>
      <c r="B32" s="439" t="s">
        <v>23</v>
      </c>
      <c r="C32" s="437" t="s">
        <v>13</v>
      </c>
      <c r="D32" s="439" t="s">
        <v>28</v>
      </c>
      <c r="E32" s="437" t="s">
        <v>29</v>
      </c>
      <c r="F32" s="437" t="s">
        <v>30</v>
      </c>
      <c r="G32" s="439" t="s">
        <v>31</v>
      </c>
      <c r="H32" s="439" t="s">
        <v>32</v>
      </c>
      <c r="I32" s="436" t="s">
        <v>81</v>
      </c>
      <c r="J32" s="436"/>
      <c r="K32" s="436"/>
    </row>
    <row r="33" spans="1:11" ht="75">
      <c r="A33" s="438"/>
      <c r="B33" s="440"/>
      <c r="C33" s="438"/>
      <c r="D33" s="440"/>
      <c r="E33" s="438"/>
      <c r="F33" s="438"/>
      <c r="G33" s="440"/>
      <c r="H33" s="440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404" t="s">
        <v>83</v>
      </c>
      <c r="B37" s="404"/>
      <c r="C37" s="404"/>
      <c r="D37" s="404"/>
      <c r="E37" s="404"/>
      <c r="F37" s="404"/>
      <c r="G37" s="404"/>
      <c r="H37" s="404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1" customWidth="1"/>
    <col min="2" max="2" width="10.85546875" style="151" bestFit="1" customWidth="1"/>
    <col min="3" max="3" width="6.42578125" style="151" customWidth="1"/>
    <col min="4" max="4" width="23.85546875" style="151" bestFit="1" customWidth="1"/>
    <col min="5" max="5" width="14.85546875" style="151" customWidth="1"/>
    <col min="6" max="6" width="4.85546875" style="151" customWidth="1"/>
    <col min="7" max="7" width="9.140625" style="151" customWidth="1"/>
    <col min="8" max="8" width="11.28515625" style="151" customWidth="1"/>
    <col min="9" max="9" width="13.7109375" style="151" customWidth="1"/>
    <col min="10" max="10" width="12.140625" style="151" bestFit="1" customWidth="1"/>
    <col min="11" max="11" width="12.42578125" style="151" customWidth="1"/>
    <col min="12" max="12" width="50" style="151" bestFit="1" customWidth="1"/>
    <col min="13" max="13" width="56" style="151" customWidth="1"/>
    <col min="14" max="16384" width="10" style="151"/>
  </cols>
  <sheetData>
    <row r="1" spans="1:13" ht="13.5" customHeight="1">
      <c r="A1" s="441" t="s">
        <v>246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</row>
    <row r="2" spans="1:13" ht="13.5" customHeight="1">
      <c r="A2" s="443" t="s">
        <v>269</v>
      </c>
      <c r="B2" s="444"/>
      <c r="C2" s="444"/>
      <c r="D2" s="444"/>
      <c r="E2" s="444"/>
      <c r="F2" s="444"/>
      <c r="G2" s="444"/>
      <c r="H2" s="444"/>
      <c r="I2" s="443" t="s">
        <v>322</v>
      </c>
      <c r="J2" s="444"/>
      <c r="K2" s="444"/>
      <c r="L2" s="444"/>
    </row>
    <row r="3" spans="1:13" ht="13.5" customHeight="1">
      <c r="A3" s="443" t="s">
        <v>245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</row>
    <row r="4" spans="1:13" ht="59.25" customHeight="1">
      <c r="A4" s="172" t="s">
        <v>48</v>
      </c>
      <c r="B4" s="172" t="s">
        <v>49</v>
      </c>
      <c r="C4" s="172" t="s">
        <v>27</v>
      </c>
      <c r="D4" s="172" t="s">
        <v>50</v>
      </c>
      <c r="E4" s="172" t="s">
        <v>51</v>
      </c>
      <c r="F4" s="172" t="s">
        <v>29</v>
      </c>
      <c r="G4" s="172" t="s">
        <v>30</v>
      </c>
      <c r="H4" s="172" t="s">
        <v>52</v>
      </c>
      <c r="I4" s="180" t="s">
        <v>53</v>
      </c>
      <c r="J4" s="258" t="s">
        <v>55</v>
      </c>
      <c r="K4" s="180" t="s">
        <v>98</v>
      </c>
      <c r="L4" s="217" t="s">
        <v>283</v>
      </c>
      <c r="M4" s="218" t="s">
        <v>284</v>
      </c>
    </row>
    <row r="5" spans="1:13" s="244" customFormat="1" ht="15" customHeight="1">
      <c r="A5" s="279">
        <v>2025</v>
      </c>
      <c r="B5" s="280" t="s">
        <v>307</v>
      </c>
      <c r="C5" s="281">
        <v>1</v>
      </c>
      <c r="D5" s="4" t="s">
        <v>323</v>
      </c>
      <c r="E5" s="3"/>
      <c r="F5" s="276">
        <v>64</v>
      </c>
      <c r="G5" s="282" t="s">
        <v>18</v>
      </c>
      <c r="H5" s="3"/>
      <c r="I5" s="3"/>
      <c r="J5" s="283">
        <v>45810</v>
      </c>
      <c r="K5" s="3"/>
      <c r="L5" s="4" t="s">
        <v>324</v>
      </c>
      <c r="M5" s="4" t="s">
        <v>325</v>
      </c>
    </row>
    <row r="6" spans="1:13" s="250" customFormat="1" ht="15" customHeight="1">
      <c r="A6" s="249">
        <v>2025</v>
      </c>
      <c r="B6" s="277" t="s">
        <v>307</v>
      </c>
      <c r="C6" s="257">
        <v>2</v>
      </c>
      <c r="D6" s="278" t="s">
        <v>326</v>
      </c>
      <c r="E6" s="142"/>
      <c r="F6" s="89">
        <v>52</v>
      </c>
      <c r="G6" s="263" t="s">
        <v>18</v>
      </c>
      <c r="H6" s="142"/>
      <c r="I6" s="142"/>
      <c r="J6" s="253">
        <v>45811</v>
      </c>
      <c r="K6" s="142"/>
      <c r="L6" s="278" t="s">
        <v>327</v>
      </c>
      <c r="M6" s="278" t="s">
        <v>328</v>
      </c>
    </row>
    <row r="7" spans="1:13" s="250" customFormat="1" ht="15" customHeight="1">
      <c r="A7" s="249">
        <v>2025</v>
      </c>
      <c r="B7" s="280" t="s">
        <v>307</v>
      </c>
      <c r="C7" s="257">
        <v>3</v>
      </c>
      <c r="D7" s="278" t="s">
        <v>329</v>
      </c>
      <c r="E7" s="142"/>
      <c r="F7" s="89">
        <v>43</v>
      </c>
      <c r="G7" s="263" t="s">
        <v>19</v>
      </c>
      <c r="H7" s="142"/>
      <c r="I7" s="142"/>
      <c r="J7" s="253">
        <v>45813</v>
      </c>
      <c r="K7" s="142"/>
      <c r="L7" s="278" t="s">
        <v>330</v>
      </c>
      <c r="M7" s="278" t="s">
        <v>331</v>
      </c>
    </row>
    <row r="8" spans="1:13" s="250" customFormat="1" ht="15" customHeight="1">
      <c r="A8" s="249">
        <v>2025</v>
      </c>
      <c r="B8" s="277" t="s">
        <v>307</v>
      </c>
      <c r="C8" s="257">
        <v>4</v>
      </c>
      <c r="D8" s="278" t="s">
        <v>332</v>
      </c>
      <c r="E8" s="142"/>
      <c r="F8" s="89">
        <v>59</v>
      </c>
      <c r="G8" s="263" t="s">
        <v>18</v>
      </c>
      <c r="H8" s="142"/>
      <c r="I8" s="142"/>
      <c r="J8" s="253">
        <v>45814</v>
      </c>
      <c r="K8" s="142"/>
      <c r="L8" s="278" t="s">
        <v>333</v>
      </c>
      <c r="M8" s="278" t="s">
        <v>331</v>
      </c>
    </row>
    <row r="9" spans="1:13" s="250" customFormat="1" ht="14.25" customHeight="1">
      <c r="A9" s="249">
        <v>2025</v>
      </c>
      <c r="B9" s="280" t="s">
        <v>307</v>
      </c>
      <c r="C9" s="257">
        <v>5</v>
      </c>
      <c r="D9" s="278" t="s">
        <v>334</v>
      </c>
      <c r="E9" s="142"/>
      <c r="F9" s="89">
        <v>70</v>
      </c>
      <c r="G9" s="263" t="s">
        <v>18</v>
      </c>
      <c r="H9" s="142"/>
      <c r="I9" s="142"/>
      <c r="J9" s="253">
        <v>45814</v>
      </c>
      <c r="K9" s="142"/>
      <c r="L9" s="278" t="s">
        <v>335</v>
      </c>
      <c r="M9" s="278" t="s">
        <v>328</v>
      </c>
    </row>
    <row r="10" spans="1:13" s="250" customFormat="1" ht="15" customHeight="1">
      <c r="A10" s="249">
        <v>2025</v>
      </c>
      <c r="B10" s="277" t="s">
        <v>307</v>
      </c>
      <c r="C10" s="257">
        <v>6</v>
      </c>
      <c r="D10" s="287" t="s">
        <v>336</v>
      </c>
      <c r="E10" s="260"/>
      <c r="F10" s="261">
        <v>66</v>
      </c>
      <c r="G10" s="284" t="s">
        <v>19</v>
      </c>
      <c r="H10" s="260"/>
      <c r="I10" s="260"/>
      <c r="J10" s="253">
        <v>45818</v>
      </c>
      <c r="K10" s="262"/>
      <c r="L10" s="260" t="s">
        <v>337</v>
      </c>
      <c r="M10" s="288" t="s">
        <v>338</v>
      </c>
    </row>
    <row r="11" spans="1:13" s="250" customFormat="1" ht="15" customHeight="1">
      <c r="A11" s="279">
        <v>2025</v>
      </c>
      <c r="B11" s="280" t="s">
        <v>307</v>
      </c>
      <c r="C11" s="257">
        <v>7</v>
      </c>
      <c r="D11" s="259" t="s">
        <v>339</v>
      </c>
      <c r="E11" s="260"/>
      <c r="F11" s="261">
        <v>64</v>
      </c>
      <c r="G11" s="284" t="s">
        <v>18</v>
      </c>
      <c r="H11" s="260"/>
      <c r="I11" s="260"/>
      <c r="J11" s="253">
        <v>45818</v>
      </c>
      <c r="K11" s="262"/>
      <c r="L11" s="288" t="s">
        <v>340</v>
      </c>
      <c r="M11" s="288" t="s">
        <v>341</v>
      </c>
    </row>
    <row r="12" spans="1:13" s="250" customFormat="1" ht="15" customHeight="1">
      <c r="A12" s="249">
        <v>2025</v>
      </c>
      <c r="B12" s="277" t="s">
        <v>307</v>
      </c>
      <c r="C12" s="257">
        <v>8</v>
      </c>
      <c r="D12" s="259" t="s">
        <v>342</v>
      </c>
      <c r="E12" s="260"/>
      <c r="F12" s="261">
        <v>60</v>
      </c>
      <c r="G12" s="284" t="s">
        <v>18</v>
      </c>
      <c r="H12" s="260"/>
      <c r="I12" s="260"/>
      <c r="J12" s="296">
        <v>45818</v>
      </c>
      <c r="K12" s="262"/>
      <c r="L12" s="288" t="s">
        <v>343</v>
      </c>
      <c r="M12" s="288" t="s">
        <v>338</v>
      </c>
    </row>
    <row r="13" spans="1:13" s="250" customFormat="1" ht="15" customHeight="1">
      <c r="A13" s="249">
        <v>2025</v>
      </c>
      <c r="B13" s="280" t="s">
        <v>307</v>
      </c>
      <c r="C13" s="257">
        <v>9</v>
      </c>
      <c r="D13" s="287" t="s">
        <v>344</v>
      </c>
      <c r="E13" s="260"/>
      <c r="F13" s="261">
        <v>57</v>
      </c>
      <c r="G13" s="284" t="s">
        <v>18</v>
      </c>
      <c r="H13" s="260"/>
      <c r="I13" s="260"/>
      <c r="J13" s="253">
        <v>45821</v>
      </c>
      <c r="K13" s="262"/>
      <c r="L13" s="260" t="s">
        <v>345</v>
      </c>
      <c r="M13" s="288" t="s">
        <v>346</v>
      </c>
    </row>
    <row r="14" spans="1:13" s="250" customFormat="1" ht="15" customHeight="1">
      <c r="A14" s="249">
        <v>2025</v>
      </c>
      <c r="B14" s="277" t="s">
        <v>307</v>
      </c>
      <c r="C14" s="257">
        <v>10</v>
      </c>
      <c r="D14" s="287" t="s">
        <v>347</v>
      </c>
      <c r="E14" s="260"/>
      <c r="F14" s="261">
        <v>45</v>
      </c>
      <c r="G14" s="284" t="s">
        <v>18</v>
      </c>
      <c r="H14" s="260"/>
      <c r="I14" s="260"/>
      <c r="J14" s="253">
        <v>45821</v>
      </c>
      <c r="K14" s="262"/>
      <c r="L14" s="288" t="s">
        <v>348</v>
      </c>
      <c r="M14" s="288" t="s">
        <v>349</v>
      </c>
    </row>
    <row r="15" spans="1:13" s="250" customFormat="1" ht="15" customHeight="1">
      <c r="A15" s="249">
        <v>2025</v>
      </c>
      <c r="B15" s="280" t="s">
        <v>307</v>
      </c>
      <c r="C15" s="257">
        <v>11</v>
      </c>
      <c r="D15" s="287" t="s">
        <v>350</v>
      </c>
      <c r="E15" s="260"/>
      <c r="F15" s="261">
        <v>56</v>
      </c>
      <c r="G15" s="284" t="s">
        <v>18</v>
      </c>
      <c r="H15" s="260"/>
      <c r="I15" s="260"/>
      <c r="J15" s="253">
        <v>45824</v>
      </c>
      <c r="K15" s="262"/>
      <c r="L15" s="260" t="s">
        <v>351</v>
      </c>
      <c r="M15" s="288" t="s">
        <v>352</v>
      </c>
    </row>
    <row r="16" spans="1:13" s="250" customFormat="1" ht="15" customHeight="1">
      <c r="A16" s="249">
        <v>2025</v>
      </c>
      <c r="B16" s="277" t="s">
        <v>307</v>
      </c>
      <c r="C16" s="257">
        <v>12</v>
      </c>
      <c r="D16" s="287" t="s">
        <v>353</v>
      </c>
      <c r="E16" s="260"/>
      <c r="F16" s="261">
        <v>70</v>
      </c>
      <c r="G16" s="284" t="s">
        <v>18</v>
      </c>
      <c r="H16" s="260"/>
      <c r="I16" s="260"/>
      <c r="J16" s="253">
        <v>45827</v>
      </c>
      <c r="K16" s="262"/>
      <c r="L16" s="288" t="s">
        <v>351</v>
      </c>
      <c r="M16" s="288" t="s">
        <v>354</v>
      </c>
    </row>
    <row r="17" spans="1:13" s="250" customFormat="1" ht="15.75" customHeight="1">
      <c r="A17" s="249">
        <v>2025</v>
      </c>
      <c r="B17" s="280" t="s">
        <v>307</v>
      </c>
      <c r="C17" s="257">
        <v>13</v>
      </c>
      <c r="D17" s="289" t="s">
        <v>355</v>
      </c>
      <c r="E17" s="251"/>
      <c r="F17" s="252">
        <v>70</v>
      </c>
      <c r="G17" s="285" t="s">
        <v>18</v>
      </c>
      <c r="H17" s="252"/>
      <c r="I17" s="252"/>
      <c r="J17" s="253">
        <v>45828</v>
      </c>
      <c r="K17" s="251"/>
      <c r="L17" s="254" t="s">
        <v>356</v>
      </c>
      <c r="M17" s="289" t="s">
        <v>354</v>
      </c>
    </row>
    <row r="18" spans="1:13" s="250" customFormat="1" ht="15.75" customHeight="1">
      <c r="A18" s="249">
        <v>2025</v>
      </c>
      <c r="B18" s="277" t="s">
        <v>307</v>
      </c>
      <c r="C18" s="257">
        <v>14</v>
      </c>
      <c r="D18" s="254" t="s">
        <v>357</v>
      </c>
      <c r="E18" s="251"/>
      <c r="F18" s="252">
        <v>60</v>
      </c>
      <c r="G18" s="285" t="s">
        <v>19</v>
      </c>
      <c r="H18" s="252"/>
      <c r="I18" s="252"/>
      <c r="J18" s="253">
        <v>45828</v>
      </c>
      <c r="K18" s="251"/>
      <c r="L18" s="289" t="s">
        <v>348</v>
      </c>
      <c r="M18" s="289" t="s">
        <v>358</v>
      </c>
    </row>
    <row r="19" spans="1:13" s="291" customFormat="1">
      <c r="A19" s="292">
        <v>2025</v>
      </c>
      <c r="B19" s="280" t="s">
        <v>307</v>
      </c>
      <c r="C19" s="281">
        <v>15</v>
      </c>
      <c r="D19" s="293" t="s">
        <v>359</v>
      </c>
      <c r="E19" s="290"/>
      <c r="F19" s="290">
        <v>23</v>
      </c>
      <c r="G19" s="294" t="s">
        <v>19</v>
      </c>
      <c r="H19" s="290"/>
      <c r="I19" s="290"/>
      <c r="J19" s="283">
        <v>45831</v>
      </c>
      <c r="K19" s="290"/>
      <c r="L19" s="295" t="s">
        <v>360</v>
      </c>
      <c r="M19" s="293" t="s">
        <v>331</v>
      </c>
    </row>
    <row r="20" spans="1:13" s="250" customFormat="1" ht="15.75" customHeight="1">
      <c r="A20" s="249">
        <v>2025</v>
      </c>
      <c r="B20" s="277" t="s">
        <v>307</v>
      </c>
      <c r="C20" s="257">
        <v>16</v>
      </c>
      <c r="D20" s="289" t="s">
        <v>361</v>
      </c>
      <c r="E20" s="251"/>
      <c r="F20" s="252">
        <v>74</v>
      </c>
      <c r="G20" s="285" t="s">
        <v>18</v>
      </c>
      <c r="H20" s="286"/>
      <c r="I20" s="252"/>
      <c r="J20" s="253">
        <v>45832</v>
      </c>
      <c r="K20" s="251"/>
      <c r="L20" s="289" t="s">
        <v>337</v>
      </c>
      <c r="M20" s="289" t="s">
        <v>328</v>
      </c>
    </row>
    <row r="21" spans="1:13" s="250" customFormat="1" ht="30">
      <c r="A21" s="249">
        <v>2025</v>
      </c>
      <c r="B21" s="277" t="s">
        <v>307</v>
      </c>
      <c r="C21" s="257">
        <v>17</v>
      </c>
      <c r="D21" s="289" t="s">
        <v>362</v>
      </c>
      <c r="E21" s="251"/>
      <c r="F21" s="252">
        <v>40</v>
      </c>
      <c r="G21" s="285" t="s">
        <v>19</v>
      </c>
      <c r="H21" s="252"/>
      <c r="I21" s="252"/>
      <c r="J21" s="253">
        <v>45834</v>
      </c>
      <c r="K21" s="251"/>
      <c r="L21" s="254" t="s">
        <v>363</v>
      </c>
      <c r="M21" s="289" t="s">
        <v>328</v>
      </c>
    </row>
    <row r="22" spans="1:13" s="250" customFormat="1" ht="15.75" customHeight="1">
      <c r="A22" s="249">
        <v>2025</v>
      </c>
      <c r="B22" s="277" t="s">
        <v>307</v>
      </c>
      <c r="C22" s="257">
        <v>18</v>
      </c>
      <c r="D22" s="289" t="s">
        <v>364</v>
      </c>
      <c r="E22" s="251"/>
      <c r="F22" s="252">
        <v>54</v>
      </c>
      <c r="G22" s="285" t="s">
        <v>18</v>
      </c>
      <c r="H22" s="252"/>
      <c r="I22" s="252"/>
      <c r="J22" s="253">
        <v>45835</v>
      </c>
      <c r="K22" s="251"/>
      <c r="L22" s="251" t="s">
        <v>348</v>
      </c>
      <c r="M22" s="289" t="s">
        <v>365</v>
      </c>
    </row>
    <row r="23" spans="1:13" s="250" customFormat="1" ht="15.75" customHeight="1">
      <c r="A23" s="249">
        <v>2025</v>
      </c>
      <c r="B23" s="280" t="s">
        <v>307</v>
      </c>
      <c r="C23" s="257">
        <v>19</v>
      </c>
      <c r="D23" s="289" t="s">
        <v>366</v>
      </c>
      <c r="E23" s="251"/>
      <c r="F23" s="252">
        <v>70</v>
      </c>
      <c r="G23" s="285" t="s">
        <v>18</v>
      </c>
      <c r="H23" s="252"/>
      <c r="I23" s="252"/>
      <c r="J23" s="253">
        <v>45838</v>
      </c>
      <c r="K23" s="251"/>
      <c r="L23" s="289" t="s">
        <v>367</v>
      </c>
      <c r="M23" s="289" t="s">
        <v>358</v>
      </c>
    </row>
    <row r="24" spans="1:13" ht="13.5" customHeight="1">
      <c r="A24" s="269"/>
      <c r="B24" s="270"/>
      <c r="C24" s="271"/>
      <c r="D24" s="272"/>
      <c r="E24" s="270"/>
      <c r="F24" s="273"/>
      <c r="G24" s="274"/>
      <c r="H24" s="270"/>
      <c r="I24" s="270"/>
      <c r="J24" s="275"/>
      <c r="K24" s="269"/>
      <c r="L24" s="270"/>
      <c r="M24" s="270"/>
    </row>
    <row r="25" spans="1:13" ht="13.5" customHeight="1">
      <c r="A25" s="266" t="s">
        <v>241</v>
      </c>
      <c r="B25" s="267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68"/>
    </row>
    <row r="26" spans="1:13" ht="13.5" customHeight="1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81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T13" sqref="T13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53" t="s">
        <v>242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457"/>
    </row>
    <row r="2" spans="1:23" ht="20.100000000000001" customHeight="1">
      <c r="A2" s="458" t="s">
        <v>303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</row>
    <row r="3" spans="1:23">
      <c r="A3" s="462" t="s">
        <v>285</v>
      </c>
      <c r="B3" s="463"/>
      <c r="C3" s="463"/>
      <c r="D3" s="463"/>
      <c r="E3" s="463"/>
      <c r="F3" s="463"/>
      <c r="G3" s="463"/>
      <c r="H3" s="463"/>
      <c r="I3" s="464"/>
      <c r="J3" s="465" t="s">
        <v>368</v>
      </c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7"/>
    </row>
    <row r="4" spans="1:23">
      <c r="A4" s="459"/>
      <c r="B4" s="460"/>
      <c r="C4" s="460"/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  <c r="O4" s="460"/>
      <c r="P4" s="460"/>
      <c r="Q4" s="460"/>
      <c r="R4" s="460"/>
      <c r="S4" s="460"/>
      <c r="T4" s="460"/>
      <c r="U4" s="460"/>
      <c r="V4" s="460"/>
      <c r="W4" s="461"/>
    </row>
    <row r="5" spans="1:23" ht="34.5" customHeight="1">
      <c r="A5" s="469" t="s">
        <v>371</v>
      </c>
      <c r="B5" s="470"/>
      <c r="C5" s="470"/>
      <c r="D5" s="470"/>
      <c r="E5" s="470"/>
      <c r="F5" s="470"/>
      <c r="G5" s="471"/>
      <c r="H5" s="472" t="s">
        <v>372</v>
      </c>
      <c r="I5" s="473"/>
      <c r="J5" s="473"/>
      <c r="K5" s="473"/>
      <c r="L5" s="473"/>
      <c r="M5" s="473"/>
      <c r="N5" s="473"/>
      <c r="O5" s="473"/>
      <c r="P5" s="473"/>
      <c r="Q5" s="473"/>
      <c r="R5" s="473"/>
      <c r="S5" s="474"/>
      <c r="T5" s="468" t="s">
        <v>373</v>
      </c>
      <c r="U5" s="468"/>
      <c r="V5" s="468"/>
      <c r="W5" s="468"/>
    </row>
    <row r="6" spans="1:23" ht="15.75" customHeight="1">
      <c r="A6" s="475" t="s">
        <v>21</v>
      </c>
      <c r="B6" s="475"/>
      <c r="C6" s="475"/>
      <c r="D6" s="475" t="s">
        <v>153</v>
      </c>
      <c r="E6" s="475"/>
      <c r="F6" s="475"/>
      <c r="G6" s="445" t="s">
        <v>3</v>
      </c>
      <c r="H6" s="451" t="s">
        <v>21</v>
      </c>
      <c r="I6" s="451"/>
      <c r="J6" s="451"/>
      <c r="K6" s="451"/>
      <c r="L6" s="451"/>
      <c r="M6" s="451"/>
      <c r="N6" s="451"/>
      <c r="O6" s="451" t="s">
        <v>153</v>
      </c>
      <c r="P6" s="451"/>
      <c r="Q6" s="451"/>
      <c r="R6" s="451"/>
      <c r="S6" s="476" t="s">
        <v>99</v>
      </c>
      <c r="T6" s="445" t="s">
        <v>162</v>
      </c>
      <c r="U6" s="445" t="s">
        <v>69</v>
      </c>
      <c r="V6" s="445" t="s">
        <v>190</v>
      </c>
      <c r="W6" s="448" t="s">
        <v>3</v>
      </c>
    </row>
    <row r="7" spans="1:23" ht="41.25" customHeight="1">
      <c r="A7" s="445" t="s">
        <v>162</v>
      </c>
      <c r="B7" s="445" t="s">
        <v>69</v>
      </c>
      <c r="C7" s="445" t="s">
        <v>190</v>
      </c>
      <c r="D7" s="445" t="s">
        <v>162</v>
      </c>
      <c r="E7" s="445" t="s">
        <v>69</v>
      </c>
      <c r="F7" s="445" t="s">
        <v>190</v>
      </c>
      <c r="G7" s="446"/>
      <c r="H7" s="452" t="s">
        <v>194</v>
      </c>
      <c r="I7" s="479"/>
      <c r="J7" s="479"/>
      <c r="K7" s="453"/>
      <c r="L7" s="445" t="s">
        <v>69</v>
      </c>
      <c r="M7" s="445" t="s">
        <v>190</v>
      </c>
      <c r="N7" s="454" t="s">
        <v>99</v>
      </c>
      <c r="O7" s="445" t="s">
        <v>203</v>
      </c>
      <c r="P7" s="445" t="s">
        <v>69</v>
      </c>
      <c r="Q7" s="445" t="s">
        <v>190</v>
      </c>
      <c r="R7" s="454" t="s">
        <v>99</v>
      </c>
      <c r="S7" s="477"/>
      <c r="T7" s="446"/>
      <c r="U7" s="446"/>
      <c r="V7" s="446"/>
      <c r="W7" s="449"/>
    </row>
    <row r="8" spans="1:23" ht="24" customHeight="1">
      <c r="A8" s="446"/>
      <c r="B8" s="446"/>
      <c r="C8" s="446"/>
      <c r="D8" s="446"/>
      <c r="E8" s="446"/>
      <c r="F8" s="446"/>
      <c r="G8" s="446"/>
      <c r="H8" s="445" t="s">
        <v>201</v>
      </c>
      <c r="I8" s="452" t="s">
        <v>200</v>
      </c>
      <c r="J8" s="453"/>
      <c r="K8" s="445" t="s">
        <v>3</v>
      </c>
      <c r="L8" s="446"/>
      <c r="M8" s="446"/>
      <c r="N8" s="455"/>
      <c r="O8" s="446"/>
      <c r="P8" s="446"/>
      <c r="Q8" s="446"/>
      <c r="R8" s="455"/>
      <c r="S8" s="477"/>
      <c r="T8" s="446"/>
      <c r="U8" s="446"/>
      <c r="V8" s="446"/>
      <c r="W8" s="449"/>
    </row>
    <row r="9" spans="1:23" ht="31.5">
      <c r="A9" s="447"/>
      <c r="B9" s="447"/>
      <c r="C9" s="447"/>
      <c r="D9" s="447"/>
      <c r="E9" s="447"/>
      <c r="F9" s="447"/>
      <c r="G9" s="447"/>
      <c r="H9" s="447"/>
      <c r="I9" s="88" t="s">
        <v>198</v>
      </c>
      <c r="J9" s="88" t="s">
        <v>199</v>
      </c>
      <c r="K9" s="447"/>
      <c r="L9" s="447"/>
      <c r="M9" s="447"/>
      <c r="N9" s="456"/>
      <c r="O9" s="447"/>
      <c r="P9" s="447"/>
      <c r="Q9" s="447"/>
      <c r="R9" s="456"/>
      <c r="S9" s="478"/>
      <c r="T9" s="447"/>
      <c r="U9" s="447"/>
      <c r="V9" s="447"/>
      <c r="W9" s="450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1131</v>
      </c>
      <c r="B11" s="36"/>
      <c r="C11" s="36"/>
      <c r="D11" s="36"/>
      <c r="E11" s="36"/>
      <c r="F11" s="36"/>
      <c r="G11" s="36">
        <f>SUM(A11:F11)</f>
        <v>1131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569</v>
      </c>
      <c r="U11" s="13"/>
      <c r="V11" s="13"/>
      <c r="W11" s="13">
        <f>SUM(T11:V11)</f>
        <v>569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2025-07-07T10:19:10Z</dcterms:modified>
</cp:coreProperties>
</file>