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05" yWindow="-105" windowWidth="20625" windowHeight="7605" tabRatio="829"/>
  </bookViews>
  <sheets>
    <sheet name="Cataract (Govt.)" sheetId="1" r:id="rId1"/>
    <sheet name="Cataract (Private)" sheetId="2" r:id="rId2"/>
    <sheet name="Other Eye Diseases " sheetId="28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Transplant'!$I$38:$I$45</definedName>
    <definedName name="_xlnm.Print_Area" localSheetId="0">'Cataract (Govt.)'!$A$3:$K$20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28"/>
  <c r="G71"/>
  <c r="G70"/>
  <c r="G68"/>
  <c r="G67"/>
  <c r="G64"/>
  <c r="G61"/>
  <c r="G60"/>
  <c r="G56"/>
  <c r="G54"/>
  <c r="G53"/>
  <c r="G50"/>
  <c r="G49"/>
  <c r="G47"/>
  <c r="G46"/>
  <c r="G43"/>
  <c r="G42"/>
  <c r="G39"/>
  <c r="G38"/>
  <c r="G28" l="1"/>
  <c r="G24"/>
  <c r="G23"/>
  <c r="G20"/>
  <c r="G19"/>
  <c r="G18"/>
  <c r="G15"/>
  <c r="G14"/>
  <c r="G10"/>
  <c r="G8"/>
  <c r="G7"/>
  <c r="D14" i="26" l="1"/>
  <c r="G63" i="28"/>
  <c r="G11" l="1"/>
  <c r="D13" i="26"/>
  <c r="G11" i="24"/>
  <c r="D12" i="26" l="1"/>
  <c r="F7" i="28" l="1"/>
  <c r="F8"/>
  <c r="F10"/>
  <c r="F11"/>
  <c r="D11" i="26"/>
  <c r="D10" l="1"/>
  <c r="K16" i="1"/>
  <c r="H19" i="26"/>
  <c r="G25" i="28" l="1"/>
  <c r="C19" i="26"/>
  <c r="B19"/>
  <c r="G12" i="28" l="1"/>
  <c r="J12" s="1"/>
  <c r="W11" i="24"/>
  <c r="G55" i="28"/>
  <c r="N20" i="1" l="1"/>
  <c r="R20" l="1"/>
  <c r="Q20"/>
  <c r="P20"/>
  <c r="O20"/>
  <c r="E19" i="26"/>
  <c r="F19"/>
  <c r="G19"/>
  <c r="K18" i="1" l="1"/>
  <c r="K17"/>
  <c r="K15"/>
  <c r="K14"/>
  <c r="K13"/>
  <c r="K12"/>
  <c r="K11"/>
  <c r="K10"/>
  <c r="K9"/>
  <c r="K8"/>
  <c r="K7"/>
  <c r="C58" i="28"/>
  <c r="F58" s="1"/>
  <c r="C44"/>
  <c r="F44" s="1"/>
  <c r="C21"/>
  <c r="F21" s="1"/>
  <c r="K20" i="1" l="1"/>
  <c r="G72" i="28"/>
  <c r="J72" s="1"/>
  <c r="G51"/>
  <c r="J51" s="1"/>
  <c r="C12"/>
  <c r="F12" s="1"/>
  <c r="J70"/>
  <c r="G69"/>
  <c r="J69" s="1"/>
  <c r="G65"/>
  <c r="J65" s="1"/>
  <c r="G62"/>
  <c r="J62" s="1"/>
  <c r="J55"/>
  <c r="G57"/>
  <c r="G58" s="1"/>
  <c r="J58" s="1"/>
  <c r="G48"/>
  <c r="J48" s="1"/>
  <c r="G41"/>
  <c r="G44" s="1"/>
  <c r="J44" s="1"/>
  <c r="G40"/>
  <c r="J39"/>
  <c r="J28"/>
  <c r="G27"/>
  <c r="J27" s="1"/>
  <c r="G26"/>
  <c r="J26" s="1"/>
  <c r="J19"/>
  <c r="G17"/>
  <c r="G21" s="1"/>
  <c r="G16"/>
  <c r="J16" s="1"/>
  <c r="G9"/>
  <c r="J9" s="1"/>
  <c r="J77"/>
  <c r="F77"/>
  <c r="C72"/>
  <c r="J71"/>
  <c r="F71"/>
  <c r="F70"/>
  <c r="F69"/>
  <c r="J68"/>
  <c r="F68"/>
  <c r="J67"/>
  <c r="F67"/>
  <c r="C65"/>
  <c r="F65" s="1"/>
  <c r="J64"/>
  <c r="F64"/>
  <c r="F63"/>
  <c r="F62"/>
  <c r="J61"/>
  <c r="F61"/>
  <c r="J60"/>
  <c r="F60"/>
  <c r="F57"/>
  <c r="J56"/>
  <c r="F56"/>
  <c r="F55"/>
  <c r="J54"/>
  <c r="F54"/>
  <c r="J53"/>
  <c r="F53"/>
  <c r="C51"/>
  <c r="F51" s="1"/>
  <c r="J50"/>
  <c r="F50"/>
  <c r="J49"/>
  <c r="F49"/>
  <c r="F48"/>
  <c r="J47"/>
  <c r="F47"/>
  <c r="J46"/>
  <c r="F46"/>
  <c r="J43"/>
  <c r="F43"/>
  <c r="J42"/>
  <c r="F42"/>
  <c r="F41"/>
  <c r="J40"/>
  <c r="F40"/>
  <c r="F39"/>
  <c r="J38"/>
  <c r="F38"/>
  <c r="C36"/>
  <c r="G35"/>
  <c r="J35" s="1"/>
  <c r="F35"/>
  <c r="G34"/>
  <c r="J34" s="1"/>
  <c r="F34"/>
  <c r="G33"/>
  <c r="J33" s="1"/>
  <c r="F33"/>
  <c r="G32"/>
  <c r="J32" s="1"/>
  <c r="F32"/>
  <c r="G31"/>
  <c r="J31" s="1"/>
  <c r="F31"/>
  <c r="C29"/>
  <c r="F29" s="1"/>
  <c r="F28"/>
  <c r="F27"/>
  <c r="F26"/>
  <c r="J25"/>
  <c r="F25"/>
  <c r="J24"/>
  <c r="F24"/>
  <c r="J23"/>
  <c r="F23"/>
  <c r="J20"/>
  <c r="F20"/>
  <c r="F19"/>
  <c r="J18"/>
  <c r="F18"/>
  <c r="F17"/>
  <c r="F16"/>
  <c r="J15"/>
  <c r="F15"/>
  <c r="J14"/>
  <c r="F14"/>
  <c r="J11"/>
  <c r="J10"/>
  <c r="F9"/>
  <c r="J8"/>
  <c r="J7"/>
  <c r="J17" l="1"/>
  <c r="J63"/>
  <c r="G36"/>
  <c r="J36" s="1"/>
  <c r="J41"/>
  <c r="J57"/>
  <c r="G29"/>
  <c r="J29" s="1"/>
  <c r="F72"/>
  <c r="J21"/>
  <c r="F36"/>
  <c r="D9" i="26" l="1"/>
  <c r="D8" l="1"/>
  <c r="D7"/>
  <c r="D6"/>
  <c r="J20" i="1"/>
  <c r="X20"/>
  <c r="W20"/>
  <c r="M20"/>
  <c r="L20"/>
  <c r="D19" i="26" l="1"/>
  <c r="F20" i="1"/>
  <c r="G20"/>
  <c r="W22" i="2" l="1"/>
  <c r="V22"/>
  <c r="U22"/>
  <c r="W21"/>
  <c r="V21"/>
  <c r="U21"/>
  <c r="W20"/>
  <c r="V20"/>
  <c r="U20"/>
  <c r="W19"/>
  <c r="V19"/>
  <c r="U19"/>
  <c r="W18"/>
  <c r="V18"/>
  <c r="U18"/>
  <c r="W17"/>
  <c r="V17"/>
  <c r="U17"/>
  <c r="W16"/>
  <c r="V16"/>
  <c r="U16"/>
  <c r="W15"/>
  <c r="V15"/>
  <c r="X15"/>
  <c r="U15"/>
  <c r="W14"/>
  <c r="V14"/>
  <c r="U14"/>
  <c r="X14" s="1"/>
  <c r="W13"/>
  <c r="V13"/>
  <c r="U13"/>
  <c r="D11"/>
  <c r="E11"/>
  <c r="F11"/>
  <c r="G11"/>
  <c r="G24" s="1"/>
  <c r="H11"/>
  <c r="H24" s="1"/>
  <c r="I11"/>
  <c r="J11"/>
  <c r="K11"/>
  <c r="L11"/>
  <c r="M11"/>
  <c r="M24" s="1"/>
  <c r="N11"/>
  <c r="N24" s="1"/>
  <c r="O11"/>
  <c r="P11"/>
  <c r="Q11"/>
  <c r="Q24" s="1"/>
  <c r="R11"/>
  <c r="S11"/>
  <c r="S24" s="1"/>
  <c r="T11"/>
  <c r="T24" s="1"/>
  <c r="U8"/>
  <c r="U9"/>
  <c r="U10"/>
  <c r="U7"/>
  <c r="V7"/>
  <c r="W7"/>
  <c r="V8"/>
  <c r="W8"/>
  <c r="V9"/>
  <c r="W9"/>
  <c r="V10"/>
  <c r="W10"/>
  <c r="C11"/>
  <c r="Y11"/>
  <c r="Z11"/>
  <c r="AA11"/>
  <c r="AB11"/>
  <c r="AB24" s="1"/>
  <c r="AC11"/>
  <c r="AD11"/>
  <c r="AE11"/>
  <c r="AF11"/>
  <c r="AG11"/>
  <c r="AG24" s="1"/>
  <c r="AH11"/>
  <c r="AI11"/>
  <c r="AJ11"/>
  <c r="AK11"/>
  <c r="C23"/>
  <c r="D23"/>
  <c r="E23"/>
  <c r="F23"/>
  <c r="G23"/>
  <c r="H23"/>
  <c r="I23"/>
  <c r="I24" s="1"/>
  <c r="J23"/>
  <c r="K23"/>
  <c r="K24" s="1"/>
  <c r="L23"/>
  <c r="M23"/>
  <c r="N23"/>
  <c r="O23"/>
  <c r="P23"/>
  <c r="Q23"/>
  <c r="R23"/>
  <c r="S23"/>
  <c r="T23"/>
  <c r="Y23"/>
  <c r="Z23"/>
  <c r="Z24" s="1"/>
  <c r="AA23"/>
  <c r="AB23"/>
  <c r="AC23"/>
  <c r="AD23"/>
  <c r="AE23"/>
  <c r="AF23"/>
  <c r="AG23"/>
  <c r="AH23"/>
  <c r="AI23"/>
  <c r="AJ23"/>
  <c r="AK23"/>
  <c r="AK24" s="1"/>
  <c r="E20" i="1"/>
  <c r="H20"/>
  <c r="I20"/>
  <c r="C24" i="2"/>
  <c r="X10" l="1"/>
  <c r="E24"/>
  <c r="X13"/>
  <c r="AF24"/>
  <c r="J24"/>
  <c r="AI24"/>
  <c r="P24"/>
  <c r="O24"/>
  <c r="AC24"/>
  <c r="Y24"/>
  <c r="L24"/>
  <c r="AJ24"/>
  <c r="X22"/>
  <c r="AE24"/>
  <c r="AD24"/>
  <c r="X8"/>
  <c r="X16"/>
  <c r="X18"/>
  <c r="X20"/>
  <c r="X9"/>
  <c r="W11"/>
  <c r="AH24"/>
  <c r="W23"/>
  <c r="D24"/>
  <c r="AA24"/>
  <c r="X7"/>
  <c r="R24"/>
  <c r="F24"/>
  <c r="X17"/>
  <c r="X19"/>
  <c r="X21"/>
  <c r="V20" i="1"/>
  <c r="T20"/>
  <c r="U20"/>
  <c r="S20"/>
  <c r="U11" i="2"/>
  <c r="V11"/>
  <c r="V23"/>
  <c r="U23"/>
  <c r="X23" l="1"/>
  <c r="W24"/>
  <c r="V24"/>
  <c r="U24"/>
  <c r="X11"/>
  <c r="X24" s="1"/>
</calcChain>
</file>

<file path=xl/sharedStrings.xml><?xml version="1.0" encoding="utf-8"?>
<sst xmlns="http://schemas.openxmlformats.org/spreadsheetml/2006/main" count="700" uniqueCount="364">
  <si>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</si>
  <si>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</si>
  <si>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</si>
  <si>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</si>
  <si>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</si>
  <si>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</si>
  <si>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</si>
  <si>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</si>
  <si>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</si>
  <si>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</si>
  <si>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</si>
  <si>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</si>
  <si>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</si>
  <si>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</si>
  <si>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</si>
  <si>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</si>
  <si>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</si>
  <si>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</si>
  <si>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</si>
  <si>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</si>
  <si>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</si>
  <si>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</si>
  <si>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</si>
  <si>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</si>
  <si>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</si>
  <si>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</si>
  <si>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</si>
  <si>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</si>
  <si>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</si>
  <si>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</si>
  <si>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</si>
  <si>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</si>
  <si>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</si>
  <si>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</si>
  <si>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</si>
  <si>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</si>
  <si>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</si>
  <si>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</si>
  <si>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</si>
  <si>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</si>
  <si>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</si>
  <si>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</si>
  <si>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</si>
  <si>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</si>
  <si>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</si>
  <si>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</si>
  <si>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</si>
  <si>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</si>
  <si>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</si>
  <si>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</si>
  <si>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</si>
  <si>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</si>
  <si>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</si>
  <si>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</si>
  <si>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</si>
  <si>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</si>
  <si>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</si>
  <si>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</si>
  <si>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</si>
  <si>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</si>
  <si>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</si>
  <si>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</si>
  <si>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</si>
  <si>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</si>
  <si>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</si>
  <si>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</si>
  <si>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</si>
  <si>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</si>
  <si>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</si>
  <si>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</si>
  <si>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</si>
  <si>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</si>
  <si>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</si>
  <si>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</si>
  <si>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</si>
  <si>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</si>
  <si>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</si>
  <si>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</si>
  <si>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</si>
  <si>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</si>
  <si>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</si>
  <si>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</si>
  <si>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</si>
  <si>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</si>
  <si>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</si>
  <si>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</si>
  <si>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</si>
  <si>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</si>
  <si>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</si>
  <si>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</si>
  <si>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</si>
  <si>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</si>
  <si>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</si>
  <si>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</si>
  <si>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</si>
  <si>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</si>
  <si>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</si>
  <si>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</si>
  <si>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</si>
  <si>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</si>
  <si>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</si>
  <si>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</si>
  <si>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</si>
  <si>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</si>
  <si>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</si>
  <si>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</si>
  <si>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</si>
  <si>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</si>
  <si>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</si>
  <si>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</si>
  <si>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</si>
  <si>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</si>
  <si>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</si>
  <si>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</si>
  <si>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</si>
  <si>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</si>
  <si>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</si>
  <si>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</si>
  <si>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</si>
  <si>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</si>
  <si>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</si>
  <si>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</si>
  <si>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</si>
  <si>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</si>
  <si>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</si>
  <si>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</si>
  <si>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</si>
  <si>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</si>
  <si>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</si>
  <si>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</si>
  <si>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</si>
  <si>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</si>
  <si>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</si>
  <si>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</si>
  <si>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</si>
  <si>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</si>
  <si>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</si>
  <si>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</si>
  <si>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</si>
  <si>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</si>
  <si>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</si>
  <si>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</si>
  <si>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</si>
  <si>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</si>
  <si>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</si>
  <si>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</si>
  <si>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</si>
  <si>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</si>
  <si>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</si>
  <si>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</si>
  <si>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</si>
  <si>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</si>
  <si>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</si>
  <si>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</si>
  <si>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</si>
  <si>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</si>
  <si>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</si>
  <si>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</si>
  <si>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</si>
  <si>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</si>
  <si>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</si>
  <si>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</si>
  <si>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</si>
  <si>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</si>
  <si>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</si>
  <si>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</si>
  <si>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</si>
  <si>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</si>
  <si>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</si>
  <si>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</si>
  <si>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</si>
  <si>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</si>
  <si>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</si>
  <si>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</si>
  <si>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</si>
  <si>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</si>
  <si>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</si>
  <si>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</si>
  <si>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</si>
  <si>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</si>
  <si>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</si>
  <si>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</si>
  <si>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</si>
  <si>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</si>
  <si>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</si>
  <si>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</si>
  <si>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</si>
  <si>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</si>
  <si>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</si>
  <si>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</si>
  <si>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</si>
  <si>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</si>
  <si>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</si>
  <si>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</si>
  <si>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</si>
  <si>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</si>
  <si>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</si>
  <si>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</si>
  <si>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</si>
  <si>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</si>
  <si>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</si>
  <si>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</si>
  <si>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</si>
  <si>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</si>
  <si>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</si>
  <si>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</si>
  <si>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</si>
  <si>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</si>
  <si>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</si>
  <si>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</si>
  <si>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</si>
  <si>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</si>
  <si>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</si>
  <si>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</si>
  <si>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</si>
  <si>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</si>
  <si>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</si>
  <si>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</si>
  <si>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</si>
  <si>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</si>
  <si>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</si>
  <si>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</si>
  <si>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</si>
  <si>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</si>
  <si>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</si>
  <si>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</si>
  <si>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</si>
  <si>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</si>
  <si>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</si>
  <si>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</si>
  <si>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</si>
  <si>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</si>
  <si>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</si>
  <si>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</si>
  <si>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</si>
  <si>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</si>
  <si>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</si>
  <si>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</si>
  <si>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</si>
  <si>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</si>
  <si>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</si>
  <si>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</si>
  <si>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</si>
  <si>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</si>
  <si>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</si>
  <si>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</si>
  <si>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</si>
  <si>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</si>
  <si>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</si>
  <si>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</si>
  <si>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</si>
  <si>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</si>
  <si>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</si>
  <si>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</si>
  <si>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</si>
  <si>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DR. PINAKI SENGUPTA</t>
  </si>
  <si>
    <t>DR. SOUMI MALLICK</t>
  </si>
  <si>
    <t>DR. SOUMYADEEP MAJUMDAR</t>
  </si>
  <si>
    <t>WBMES</t>
  </si>
  <si>
    <t>RIO, Kolkata</t>
  </si>
  <si>
    <t>Director</t>
  </si>
  <si>
    <t>Name of the District/MCH/ Pvt. Institution- RIO, Kolkata</t>
  </si>
  <si>
    <t>Mr. Kamala K Nandi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</si>
  <si>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</si>
  <si>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</si>
  <si>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</si>
  <si>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</si>
  <si>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</si>
  <si>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</si>
  <si>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</si>
  <si>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</si>
  <si>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SALIL KUMAR MANDAL</t>
  </si>
  <si>
    <t>DR. PURBAN GANGULY</t>
  </si>
  <si>
    <t>** AVAILABLE THREE DAYS IN A WEEK</t>
  </si>
  <si>
    <t>PROF. DEBABRATA DAS</t>
  </si>
  <si>
    <t>DR. KALISHANKAR DAS</t>
  </si>
  <si>
    <t>DR. KHANDKAR FARIDUDDIN</t>
  </si>
  <si>
    <t>Name of the Eye Bank/ Corneal Transplantation Centre/Hospital:- RIO, Kolkata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</si>
  <si>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</si>
  <si>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</si>
  <si>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</si>
  <si>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</si>
  <si>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Medical College, Kolkata</t>
  </si>
  <si>
    <t xml:space="preserve">*Bilateral cataract = cataract in both eyes &amp; presenting  vision in better eye is &gt;3/60      </t>
  </si>
  <si>
    <t>Remarks - Diagnosis</t>
  </si>
  <si>
    <t>Remarks - Procedure</t>
  </si>
  <si>
    <t>Name of the District/MCH/ Pvt. Health Institution: Regional Institute of Ophthalmology, Kolkata</t>
  </si>
  <si>
    <t>Rajbalhat Cultural Circle</t>
  </si>
  <si>
    <t>Sl. no.</t>
  </si>
  <si>
    <t>Serampore Seva Kendra o Chakshu Bank</t>
  </si>
  <si>
    <t>May' 2024</t>
  </si>
  <si>
    <t>July' 2024</t>
  </si>
  <si>
    <t>August' 2024</t>
  </si>
  <si>
    <t>September' 2024</t>
  </si>
  <si>
    <t>October' 2024</t>
  </si>
  <si>
    <t>November' 2024</t>
  </si>
  <si>
    <t>December' 2024</t>
  </si>
  <si>
    <t>April' 2024</t>
  </si>
  <si>
    <t>January' 2025</t>
  </si>
  <si>
    <t>February' 2025</t>
  </si>
  <si>
    <t>March' 2025</t>
  </si>
  <si>
    <t>Cumulative since April' 2024</t>
  </si>
  <si>
    <t>CATARACT CASES IDENTIFIED DURING 2024  -2025</t>
  </si>
  <si>
    <t xml:space="preserve">Other Eye Diseases 2024-25 (other than Cataract, Presbyopia &amp; School based activities ) </t>
  </si>
  <si>
    <t>RNS Eye Bank &amp; Seva Kendra</t>
  </si>
  <si>
    <t>June' 2024</t>
  </si>
  <si>
    <t>LE corneal opacity</t>
  </si>
  <si>
    <t>LE patch graft under LA</t>
  </si>
  <si>
    <t>RE corneal opacity</t>
  </si>
  <si>
    <t>RE patch graft under LA</t>
  </si>
  <si>
    <t>LE healed fungal ulcer with desmatocele</t>
  </si>
  <si>
    <t>RE  optical pkp under LA</t>
  </si>
  <si>
    <t>Reporting Month: - December 2024</t>
  </si>
  <si>
    <t>Reporting Month: -  December 2024</t>
  </si>
  <si>
    <t>Sangbed Chandannagar</t>
  </si>
  <si>
    <t>December</t>
  </si>
  <si>
    <t>Late Pradip Mondal</t>
  </si>
  <si>
    <t xml:space="preserve">16A, Khelat Ghosh Lane, Beadon Street, Kolkata - 700006 </t>
  </si>
  <si>
    <t>Late Chatur Bhui Lala</t>
  </si>
  <si>
    <t>23/14/H/26, Cossipore Road, Kolkata - 700 002</t>
  </si>
  <si>
    <t>Late Prabhat Shaw</t>
  </si>
  <si>
    <t>5/3, S C M Road, Bhadreswar, Hoogly</t>
  </si>
  <si>
    <t>Late Dr. Somendra Saha</t>
  </si>
  <si>
    <t>80/12, Baruipara Lane, Alambazar, Baranagar</t>
  </si>
  <si>
    <t>Name of the District/MCH: RIO, Kolkata                                                               Reporting for the month: December 2024</t>
  </si>
  <si>
    <t>Usha Mondol</t>
  </si>
  <si>
    <t xml:space="preserve">RE Bullous keratopathy </t>
  </si>
  <si>
    <t>RE perforated corneal ulcer</t>
  </si>
  <si>
    <t>RE  Tectonic graft  under LA</t>
  </si>
  <si>
    <t>Najira Gayen</t>
  </si>
  <si>
    <t xml:space="preserve">Mayna Laskar </t>
  </si>
  <si>
    <t>Kala Chand Mistry</t>
  </si>
  <si>
    <t>LE perforated corneal ulcer</t>
  </si>
  <si>
    <t>Jhuna Dutta</t>
  </si>
  <si>
    <t>LE failed graft</t>
  </si>
  <si>
    <t>Manjusri Jaiswal</t>
  </si>
  <si>
    <t>LE  optical pkp  under LA</t>
  </si>
  <si>
    <t xml:space="preserve">Piyari Bibi </t>
  </si>
  <si>
    <t>RE  Triple procedure  under LA</t>
  </si>
  <si>
    <t xml:space="preserve">LE non healing corneal ulcer  with corneal abscess </t>
  </si>
  <si>
    <t>LE  Therapeutic pkp under LA</t>
  </si>
  <si>
    <t xml:space="preserve">Najema Bibi </t>
  </si>
  <si>
    <t>Swapan Dutta</t>
  </si>
  <si>
    <t xml:space="preserve">LE  corneal ulcer  </t>
  </si>
  <si>
    <t xml:space="preserve">Sunirmal Samanta </t>
  </si>
  <si>
    <t>RE   perforated corneal ulcer  with iris tissue prolapse</t>
  </si>
  <si>
    <t>RE  patch graft  under LA</t>
  </si>
  <si>
    <t>Arjel Halsona</t>
  </si>
  <si>
    <t xml:space="preserve">LE   perforated corneal ulcer </t>
  </si>
  <si>
    <t>LE  patch graft  under LA</t>
  </si>
  <si>
    <t>Mithun Santra</t>
  </si>
  <si>
    <t>LE desmatocele</t>
  </si>
  <si>
    <t>Arabinda Adak</t>
  </si>
  <si>
    <t>RE healed corneal ulcer</t>
  </si>
  <si>
    <t>Tapan  Ghosh</t>
  </si>
  <si>
    <t>RE optical PKP done under LA</t>
  </si>
  <si>
    <t>RE PBK</t>
  </si>
  <si>
    <t>Reporting  Month: December 2024                                                       Year: 2024-2025</t>
  </si>
  <si>
    <t>Reporting Month: December 2024</t>
  </si>
  <si>
    <t>Reporting for the month: December 2024</t>
  </si>
  <si>
    <t>For the reporting month December 2024</t>
  </si>
  <si>
    <t>No. of Eye Patients attended during the Month December 2024</t>
  </si>
  <si>
    <t>No. of Cataract Cases Indentified during the Month December 2024</t>
  </si>
  <si>
    <t>No. of Cataract Operation during the month December 2024</t>
  </si>
</sst>
</file>

<file path=xl/styles.xml><?xml version="1.0" encoding="utf-8"?>
<styleSheet xmlns="http://schemas.openxmlformats.org/spreadsheetml/2006/main">
  <numFmts count="1">
    <numFmt numFmtId="164" formatCode="mmmm"/>
  </numFmts>
  <fonts count="5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.5"/>
      <color indexed="8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1"/>
      <color rgb="FF000000"/>
      <name val="Calibri"/>
      <charset val="134"/>
    </font>
    <font>
      <sz val="11"/>
      <color theme="1"/>
      <name val="Calibri"/>
      <family val="2"/>
    </font>
    <font>
      <sz val="11"/>
      <name val="Calibri"/>
    </font>
    <font>
      <sz val="11"/>
      <name val="Calibri"/>
      <charset val="134"/>
    </font>
    <font>
      <sz val="11"/>
      <name val="Calibri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37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</cellStyleXfs>
  <cellXfs count="469">
    <xf numFmtId="0" fontId="0" fillId="0" borderId="0" xfId="0"/>
    <xf numFmtId="0" fontId="0" fillId="0" borderId="1" xfId="0" applyBorder="1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1" fillId="0" borderId="1" xfId="0" applyFont="1" applyBorder="1"/>
    <xf numFmtId="0" fontId="14" fillId="0" borderId="10" xfId="0" applyFont="1" applyBorder="1" applyAlignment="1">
      <alignment horizontal="center" vertical="top" textRotation="90"/>
    </xf>
    <xf numFmtId="0" fontId="14" fillId="0" borderId="11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4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4" fillId="0" borderId="1" xfId="0" applyFont="1" applyBorder="1" applyAlignment="1">
      <alignment vertical="top" textRotation="90"/>
    </xf>
    <xf numFmtId="0" fontId="15" fillId="0" borderId="14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9" fillId="0" borderId="0" xfId="0" applyFont="1"/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0" xfId="0" applyFont="1"/>
    <xf numFmtId="0" fontId="16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/>
    <xf numFmtId="0" fontId="22" fillId="0" borderId="1" xfId="0" applyFont="1" applyBorder="1" applyAlignment="1">
      <alignment vertical="center" wrapText="1"/>
    </xf>
    <xf numFmtId="0" fontId="22" fillId="0" borderId="1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Border="1"/>
    <xf numFmtId="0" fontId="23" fillId="0" borderId="1" xfId="0" applyFont="1" applyBorder="1" applyAlignment="1">
      <alignment wrapText="1"/>
    </xf>
    <xf numFmtId="0" fontId="18" fillId="0" borderId="1" xfId="0" applyFont="1" applyBorder="1" applyAlignment="1">
      <alignment vertical="center"/>
    </xf>
    <xf numFmtId="0" fontId="23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6" fillId="0" borderId="1" xfId="0" applyFont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26" fillId="0" borderId="23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1" xfId="0" applyBorder="1"/>
    <xf numFmtId="0" fontId="0" fillId="0" borderId="33" xfId="0" applyBorder="1" applyAlignment="1">
      <alignment horizontal="center"/>
    </xf>
    <xf numFmtId="0" fontId="3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25" xfId="0" applyFont="1" applyBorder="1" applyAlignment="1">
      <alignment horizontal="center"/>
    </xf>
    <xf numFmtId="0" fontId="33" fillId="0" borderId="1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0" fontId="33" fillId="0" borderId="1" xfId="0" applyFont="1" applyBorder="1"/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6" fillId="0" borderId="31" xfId="0" applyFont="1" applyBorder="1" applyAlignment="1">
      <alignment vertical="center" wrapText="1"/>
    </xf>
    <xf numFmtId="0" fontId="31" fillId="0" borderId="3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26" fillId="0" borderId="8" xfId="0" applyFont="1" applyBorder="1" applyAlignment="1">
      <alignment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3" xfId="0" applyBorder="1"/>
    <xf numFmtId="0" fontId="0" fillId="0" borderId="34" xfId="0" applyBorder="1"/>
    <xf numFmtId="0" fontId="0" fillId="0" borderId="35" xfId="0" applyBorder="1"/>
    <xf numFmtId="0" fontId="16" fillId="0" borderId="12" xfId="0" applyFont="1" applyBorder="1"/>
    <xf numFmtId="0" fontId="27" fillId="0" borderId="12" xfId="0" applyFont="1" applyBorder="1"/>
    <xf numFmtId="0" fontId="26" fillId="0" borderId="24" xfId="0" applyFont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35" fillId="0" borderId="0" xfId="0" applyFont="1"/>
    <xf numFmtId="0" fontId="15" fillId="0" borderId="1" xfId="0" applyFont="1" applyBorder="1"/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33" fillId="0" borderId="2" xfId="0" applyFont="1" applyBorder="1" applyAlignment="1">
      <alignment vertic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37" fillId="0" borderId="0" xfId="1" applyNumberFormat="1">
      <alignment vertical="center"/>
    </xf>
    <xf numFmtId="0" fontId="36" fillId="0" borderId="0" xfId="2" applyNumberFormat="1">
      <alignment vertical="center"/>
    </xf>
    <xf numFmtId="0" fontId="37" fillId="0" borderId="1" xfId="1" applyFill="1" applyBorder="1" applyAlignment="1"/>
    <xf numFmtId="49" fontId="38" fillId="0" borderId="1" xfId="1" applyNumberFormat="1" applyFont="1" applyFill="1" applyBorder="1" applyAlignment="1">
      <alignment vertical="top" wrapText="1"/>
    </xf>
    <xf numFmtId="0" fontId="37" fillId="0" borderId="1" xfId="1" applyNumberFormat="1" applyFill="1" applyBorder="1" applyAlignment="1">
      <alignment horizontal="center"/>
    </xf>
    <xf numFmtId="49" fontId="37" fillId="0" borderId="1" xfId="1" applyNumberFormat="1" applyFill="1" applyBorder="1" applyAlignment="1">
      <alignment horizontal="center"/>
    </xf>
    <xf numFmtId="49" fontId="36" fillId="0" borderId="1" xfId="1" applyNumberFormat="1" applyFont="1" applyFill="1" applyBorder="1" applyAlignment="1"/>
    <xf numFmtId="0" fontId="37" fillId="0" borderId="1" xfId="1" applyNumberFormat="1" applyFill="1" applyBorder="1" applyAlignment="1"/>
    <xf numFmtId="49" fontId="37" fillId="0" borderId="1" xfId="1" applyNumberFormat="1" applyFill="1" applyBorder="1" applyAlignment="1"/>
    <xf numFmtId="164" fontId="37" fillId="0" borderId="1" xfId="1" applyNumberFormat="1" applyFill="1" applyBorder="1" applyAlignment="1"/>
    <xf numFmtId="49" fontId="38" fillId="0" borderId="1" xfId="1" applyNumberFormat="1" applyFont="1" applyFill="1" applyBorder="1" applyAlignment="1"/>
    <xf numFmtId="0" fontId="38" fillId="0" borderId="1" xfId="1" applyFont="1" applyFill="1" applyBorder="1" applyAlignment="1"/>
    <xf numFmtId="49" fontId="37" fillId="0" borderId="1" xfId="1" applyNumberFormat="1" applyFill="1" applyBorder="1" applyAlignment="1">
      <alignment vertical="top"/>
    </xf>
    <xf numFmtId="49" fontId="37" fillId="0" borderId="1" xfId="1" applyNumberFormat="1" applyFill="1" applyBorder="1" applyAlignment="1">
      <alignment vertical="top" wrapText="1"/>
    </xf>
    <xf numFmtId="0" fontId="37" fillId="0" borderId="1" xfId="1" applyNumberFormat="1" applyFill="1" applyBorder="1" applyAlignment="1">
      <alignment vertical="top" wrapText="1"/>
    </xf>
    <xf numFmtId="0" fontId="37" fillId="0" borderId="1" xfId="1" applyFill="1" applyBorder="1" applyAlignment="1">
      <alignment vertical="top"/>
    </xf>
    <xf numFmtId="0" fontId="37" fillId="0" borderId="1" xfId="1" applyFill="1" applyBorder="1" applyAlignment="1">
      <alignment vertical="top" wrapText="1"/>
    </xf>
    <xf numFmtId="0" fontId="36" fillId="0" borderId="1" xfId="2" applyFill="1" applyBorder="1" applyAlignment="1"/>
    <xf numFmtId="49" fontId="36" fillId="0" borderId="1" xfId="2" applyNumberFormat="1" applyFill="1" applyBorder="1" applyAlignment="1"/>
    <xf numFmtId="49" fontId="3" fillId="0" borderId="10" xfId="1" applyNumberFormat="1" applyFont="1" applyFill="1" applyBorder="1" applyAlignment="1"/>
    <xf numFmtId="0" fontId="38" fillId="0" borderId="11" xfId="1" applyFont="1" applyFill="1" applyBorder="1" applyAlignment="1"/>
    <xf numFmtId="0" fontId="38" fillId="0" borderId="12" xfId="1" applyFont="1" applyFill="1" applyBorder="1" applyAlignment="1"/>
    <xf numFmtId="2" fontId="23" fillId="0" borderId="0" xfId="0" applyNumberFormat="1" applyFont="1"/>
    <xf numFmtId="49" fontId="36" fillId="0" borderId="2" xfId="2" applyNumberFormat="1" applyFill="1" applyBorder="1" applyAlignment="1">
      <alignment vertical="top"/>
    </xf>
    <xf numFmtId="0" fontId="18" fillId="9" borderId="1" xfId="0" applyFont="1" applyFill="1" applyBorder="1" applyAlignment="1">
      <alignment horizontal="center" vertical="center"/>
    </xf>
    <xf numFmtId="0" fontId="37" fillId="0" borderId="1" xfId="1" applyNumberFormat="1" applyBorder="1">
      <alignment vertical="center"/>
    </xf>
    <xf numFmtId="0" fontId="40" fillId="8" borderId="1" xfId="0" applyFont="1" applyFill="1" applyBorder="1"/>
    <xf numFmtId="0" fontId="37" fillId="0" borderId="1" xfId="1" applyNumberFormat="1" applyFill="1" applyBorder="1" applyAlignment="1">
      <alignment horizontal="center" vertical="top"/>
    </xf>
    <xf numFmtId="49" fontId="36" fillId="0" borderId="1" xfId="1" applyNumberFormat="1" applyFont="1" applyFill="1" applyBorder="1" applyAlignment="1">
      <alignment vertical="top" wrapText="1"/>
    </xf>
    <xf numFmtId="0" fontId="16" fillId="0" borderId="0" xfId="0" applyFont="1" applyAlignment="1">
      <alignment horizontal="left"/>
    </xf>
    <xf numFmtId="0" fontId="41" fillId="0" borderId="1" xfId="0" applyFont="1" applyBorder="1" applyAlignment="1">
      <alignment horizontal="left"/>
    </xf>
    <xf numFmtId="49" fontId="36" fillId="0" borderId="2" xfId="2" applyNumberFormat="1" applyFill="1" applyBorder="1" applyAlignment="1">
      <alignment vertical="top" wrapText="1"/>
    </xf>
    <xf numFmtId="0" fontId="36" fillId="0" borderId="1" xfId="2" applyNumberFormat="1" applyBorder="1">
      <alignment vertical="center"/>
    </xf>
    <xf numFmtId="0" fontId="0" fillId="0" borderId="3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2" xfId="0" applyBorder="1" applyAlignment="1">
      <alignment horizontal="center"/>
    </xf>
    <xf numFmtId="0" fontId="37" fillId="0" borderId="3" xfId="1" applyFill="1" applyBorder="1" applyAlignment="1"/>
    <xf numFmtId="0" fontId="0" fillId="0" borderId="23" xfId="0" applyBorder="1" applyAlignment="1">
      <alignment horizontal="center"/>
    </xf>
    <xf numFmtId="0" fontId="34" fillId="0" borderId="1" xfId="0" applyFont="1" applyBorder="1" applyAlignment="1">
      <alignment vertical="top"/>
    </xf>
    <xf numFmtId="0" fontId="40" fillId="8" borderId="46" xfId="0" applyFont="1" applyFill="1" applyBorder="1" applyAlignment="1">
      <alignment vertical="top" wrapText="1"/>
    </xf>
    <xf numFmtId="0" fontId="42" fillId="8" borderId="1" xfId="0" applyFont="1" applyFill="1" applyBorder="1"/>
    <xf numFmtId="49" fontId="39" fillId="8" borderId="1" xfId="0" applyNumberFormat="1" applyFont="1" applyFill="1" applyBorder="1" applyAlignment="1">
      <alignment vertical="top" wrapText="1"/>
    </xf>
    <xf numFmtId="0" fontId="14" fillId="0" borderId="3" xfId="0" applyFont="1" applyBorder="1" applyAlignment="1">
      <alignment vertical="top"/>
    </xf>
    <xf numFmtId="0" fontId="14" fillId="0" borderId="13" xfId="0" applyFont="1" applyBorder="1" applyAlignment="1">
      <alignment horizontal="center" vertical="top" textRotation="90"/>
    </xf>
    <xf numFmtId="14" fontId="5" fillId="0" borderId="1" xfId="0" applyNumberFormat="1" applyFont="1" applyBorder="1" applyAlignment="1">
      <alignment vertical="center" wrapText="1"/>
    </xf>
    <xf numFmtId="14" fontId="18" fillId="0" borderId="1" xfId="0" applyNumberFormat="1" applyFont="1" applyBorder="1"/>
    <xf numFmtId="14" fontId="18" fillId="0" borderId="1" xfId="0" applyNumberFormat="1" applyFont="1" applyBorder="1" applyAlignment="1">
      <alignment wrapText="1"/>
    </xf>
    <xf numFmtId="0" fontId="37" fillId="0" borderId="12" xfId="1" applyFill="1" applyBorder="1" applyAlignment="1">
      <alignment vertical="top"/>
    </xf>
    <xf numFmtId="49" fontId="37" fillId="0" borderId="2" xfId="1" applyNumberFormat="1" applyFill="1" applyBorder="1" applyAlignment="1">
      <alignment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49" fontId="43" fillId="0" borderId="1" xfId="1" applyNumberFormat="1" applyFont="1" applyFill="1" applyBorder="1" applyAlignment="1"/>
    <xf numFmtId="0" fontId="37" fillId="0" borderId="26" xfId="1" applyFill="1" applyBorder="1" applyAlignment="1"/>
    <xf numFmtId="0" fontId="36" fillId="0" borderId="3" xfId="2" applyFill="1" applyBorder="1" applyAlignment="1"/>
    <xf numFmtId="0" fontId="0" fillId="0" borderId="43" xfId="0" applyBorder="1" applyAlignment="1">
      <alignment horizontal="center"/>
    </xf>
    <xf numFmtId="0" fontId="0" fillId="0" borderId="32" xfId="0" applyBorder="1" applyAlignment="1">
      <alignment horizontal="center"/>
    </xf>
    <xf numFmtId="0" fontId="25" fillId="0" borderId="34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39" fillId="11" borderId="1" xfId="0" applyFont="1" applyFill="1" applyBorder="1" applyAlignment="1">
      <alignment vertical="top"/>
    </xf>
    <xf numFmtId="0" fontId="39" fillId="12" borderId="1" xfId="0" applyFont="1" applyFill="1" applyBorder="1" applyAlignment="1">
      <alignment vertical="top"/>
    </xf>
    <xf numFmtId="49" fontId="36" fillId="0" borderId="2" xfId="2" applyNumberFormat="1" applyFill="1" applyBorder="1" applyAlignment="1">
      <alignment horizontal="center" vertical="top" wrapText="1"/>
    </xf>
    <xf numFmtId="0" fontId="36" fillId="0" borderId="2" xfId="2" applyNumberFormat="1" applyBorder="1" applyAlignment="1">
      <alignment horizontal="center" vertical="top" wrapText="1"/>
    </xf>
    <xf numFmtId="0" fontId="44" fillId="0" borderId="49" xfId="0" applyFont="1" applyBorder="1" applyAlignment="1">
      <alignment horizontal="center" vertical="top"/>
    </xf>
    <xf numFmtId="0" fontId="44" fillId="0" borderId="50" xfId="0" applyFont="1" applyBorder="1" applyAlignment="1">
      <alignment horizontal="center" vertical="top"/>
    </xf>
    <xf numFmtId="0" fontId="44" fillId="0" borderId="1" xfId="0" applyFont="1" applyBorder="1" applyAlignment="1">
      <alignment horizontal="center" vertical="top"/>
    </xf>
    <xf numFmtId="0" fontId="45" fillId="0" borderId="1" xfId="0" applyFont="1" applyBorder="1" applyAlignment="1">
      <alignment horizontal="center" vertical="top"/>
    </xf>
    <xf numFmtId="0" fontId="0" fillId="0" borderId="51" xfId="0" applyBorder="1"/>
    <xf numFmtId="0" fontId="9" fillId="0" borderId="48" xfId="0" applyFont="1" applyBorder="1" applyAlignment="1">
      <alignment horizontal="center"/>
    </xf>
    <xf numFmtId="0" fontId="37" fillId="0" borderId="2" xfId="1" applyNumberFormat="1" applyFill="1" applyBorder="1" applyAlignment="1">
      <alignment horizontal="center" vertical="top"/>
    </xf>
    <xf numFmtId="49" fontId="46" fillId="0" borderId="50" xfId="0" applyNumberFormat="1" applyFont="1" applyBorder="1" applyAlignment="1">
      <alignment horizontal="left" vertical="top" wrapText="1"/>
    </xf>
    <xf numFmtId="0" fontId="45" fillId="0" borderId="3" xfId="0" applyFont="1" applyBorder="1" applyAlignment="1">
      <alignment horizontal="center" vertical="top" wrapText="1"/>
    </xf>
    <xf numFmtId="0" fontId="39" fillId="0" borderId="52" xfId="0" applyFont="1" applyBorder="1"/>
    <xf numFmtId="0" fontId="47" fillId="0" borderId="49" xfId="0" applyFont="1" applyBorder="1" applyAlignment="1">
      <alignment horizontal="right" vertical="top" wrapText="1"/>
    </xf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54" xfId="0" applyBorder="1" applyAlignment="1">
      <alignment horizontal="center"/>
    </xf>
    <xf numFmtId="0" fontId="0" fillId="0" borderId="54" xfId="0" applyBorder="1"/>
    <xf numFmtId="0" fontId="9" fillId="0" borderId="53" xfId="0" applyFont="1" applyBorder="1" applyAlignment="1">
      <alignment horizontal="center"/>
    </xf>
    <xf numFmtId="0" fontId="44" fillId="0" borderId="49" xfId="0" applyFont="1" applyBorder="1"/>
    <xf numFmtId="0" fontId="44" fillId="10" borderId="49" xfId="0" applyFont="1" applyFill="1" applyBorder="1"/>
    <xf numFmtId="14" fontId="36" fillId="0" borderId="1" xfId="2" applyNumberFormat="1" applyFill="1" applyBorder="1" applyAlignment="1">
      <alignment vertical="top" wrapText="1"/>
    </xf>
    <xf numFmtId="0" fontId="45" fillId="0" borderId="1" xfId="0" applyFont="1" applyBorder="1" applyAlignment="1">
      <alignment horizontal="center" vertical="top" wrapText="1"/>
    </xf>
    <xf numFmtId="0" fontId="36" fillId="0" borderId="0" xfId="1" applyNumberFormat="1" applyFont="1" applyAlignment="1">
      <alignment vertical="top" wrapText="1"/>
    </xf>
    <xf numFmtId="0" fontId="48" fillId="0" borderId="49" xfId="0" applyFont="1" applyBorder="1"/>
    <xf numFmtId="0" fontId="48" fillId="0" borderId="49" xfId="0" applyFont="1" applyBorder="1" applyAlignment="1">
      <alignment horizontal="center"/>
    </xf>
    <xf numFmtId="14" fontId="44" fillId="0" borderId="49" xfId="0" applyNumberFormat="1" applyFont="1" applyBorder="1" applyAlignment="1">
      <alignment horizontal="center"/>
    </xf>
    <xf numFmtId="0" fontId="47" fillId="10" borderId="49" xfId="0" applyFont="1" applyFill="1" applyBorder="1" applyAlignment="1">
      <alignment horizontal="center" vertical="top"/>
    </xf>
    <xf numFmtId="0" fontId="47" fillId="0" borderId="49" xfId="0" applyFont="1" applyBorder="1" applyAlignment="1">
      <alignment horizontal="center" vertical="top"/>
    </xf>
    <xf numFmtId="0" fontId="47" fillId="0" borderId="49" xfId="0" applyFont="1" applyBorder="1" applyAlignment="1">
      <alignment horizontal="center" vertical="top" wrapText="1"/>
    </xf>
    <xf numFmtId="0" fontId="47" fillId="0" borderId="49" xfId="0" applyFont="1" applyBorder="1" applyAlignment="1">
      <alignment horizontal="left" vertical="top" wrapText="1"/>
    </xf>
    <xf numFmtId="0" fontId="47" fillId="0" borderId="49" xfId="0" applyFont="1" applyBorder="1" applyAlignment="1">
      <alignment horizontal="left" vertical="top"/>
    </xf>
    <xf numFmtId="0" fontId="47" fillId="0" borderId="50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5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49" fontId="46" fillId="10" borderId="57" xfId="0" applyNumberFormat="1" applyFont="1" applyFill="1" applyBorder="1" applyAlignment="1">
      <alignment vertical="top" wrapText="1"/>
    </xf>
    <xf numFmtId="0" fontId="47" fillId="0" borderId="58" xfId="0" applyFont="1" applyBorder="1" applyAlignment="1">
      <alignment horizontal="right" vertical="top" wrapText="1"/>
    </xf>
    <xf numFmtId="0" fontId="37" fillId="0" borderId="3" xfId="1" applyNumberFormat="1" applyBorder="1" applyAlignment="1">
      <alignment vertical="top"/>
    </xf>
    <xf numFmtId="49" fontId="46" fillId="10" borderId="1" xfId="0" applyNumberFormat="1" applyFont="1" applyFill="1" applyBorder="1" applyAlignment="1">
      <alignment vertical="top" wrapText="1"/>
    </xf>
    <xf numFmtId="0" fontId="47" fillId="0" borderId="1" xfId="0" applyFont="1" applyBorder="1" applyAlignment="1">
      <alignment horizontal="right" vertical="top" wrapText="1"/>
    </xf>
    <xf numFmtId="49" fontId="3" fillId="0" borderId="1" xfId="1" applyNumberFormat="1" applyFont="1" applyFill="1" applyBorder="1" applyAlignment="1">
      <alignment vertical="top" wrapText="1"/>
    </xf>
    <xf numFmtId="0" fontId="46" fillId="10" borderId="49" xfId="0" applyFont="1" applyFill="1" applyBorder="1" applyAlignment="1">
      <alignment vertical="center"/>
    </xf>
    <xf numFmtId="0" fontId="46" fillId="0" borderId="49" xfId="0" applyFont="1" applyBorder="1" applyAlignment="1">
      <alignment vertical="center"/>
    </xf>
    <xf numFmtId="0" fontId="46" fillId="10" borderId="49" xfId="0" applyFont="1" applyFill="1" applyBorder="1" applyAlignment="1">
      <alignment horizontal="center" vertical="center"/>
    </xf>
    <xf numFmtId="49" fontId="46" fillId="0" borderId="49" xfId="0" applyNumberFormat="1" applyFont="1" applyBorder="1" applyAlignment="1">
      <alignment vertical="center"/>
    </xf>
    <xf numFmtId="0" fontId="46" fillId="0" borderId="49" xfId="0" applyFont="1" applyBorder="1" applyAlignment="1">
      <alignment horizontal="center" vertical="center"/>
    </xf>
    <xf numFmtId="49" fontId="46" fillId="0" borderId="49" xfId="0" applyNumberFormat="1" applyFont="1" applyBorder="1" applyAlignment="1">
      <alignment horizontal="center" vertical="center"/>
    </xf>
    <xf numFmtId="0" fontId="49" fillId="0" borderId="49" xfId="0" applyFont="1" applyBorder="1" applyAlignment="1">
      <alignment vertical="center"/>
    </xf>
    <xf numFmtId="0" fontId="0" fillId="0" borderId="0" xfId="0" applyAlignment="1">
      <alignment vertical="center"/>
    </xf>
    <xf numFmtId="0" fontId="50" fillId="0" borderId="49" xfId="0" applyFont="1" applyBorder="1" applyAlignment="1">
      <alignment vertical="center"/>
    </xf>
    <xf numFmtId="0" fontId="50" fillId="0" borderId="49" xfId="0" applyFont="1" applyBorder="1" applyAlignment="1">
      <alignment horizontal="center" vertical="center"/>
    </xf>
    <xf numFmtId="14" fontId="50" fillId="0" borderId="49" xfId="0" applyNumberFormat="1" applyFont="1" applyBorder="1" applyAlignment="1">
      <alignment horizontal="center" vertical="center"/>
    </xf>
    <xf numFmtId="14" fontId="46" fillId="0" borderId="49" xfId="0" applyNumberFormat="1" applyFont="1" applyBorder="1" applyAlignment="1">
      <alignment horizontal="center" vertical="center"/>
    </xf>
    <xf numFmtId="0" fontId="0" fillId="0" borderId="5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0" fillId="0" borderId="56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3" borderId="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/>
    </xf>
    <xf numFmtId="0" fontId="9" fillId="0" borderId="4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25" fillId="0" borderId="12" xfId="0" applyFont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right" vertical="center"/>
    </xf>
    <xf numFmtId="0" fontId="25" fillId="4" borderId="0" xfId="0" applyFont="1" applyFill="1" applyAlignment="1">
      <alignment horizontal="right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right" vertical="center"/>
    </xf>
    <xf numFmtId="0" fontId="29" fillId="0" borderId="11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top" textRotation="90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7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6" fillId="4" borderId="1" xfId="0" applyFont="1" applyFill="1" applyBorder="1" applyAlignment="1">
      <alignment horizontal="left" vertical="center"/>
    </xf>
    <xf numFmtId="0" fontId="14" fillId="0" borderId="21" xfId="0" applyFont="1" applyBorder="1" applyAlignment="1">
      <alignment horizontal="center" vertical="top" textRotation="90"/>
    </xf>
    <xf numFmtId="0" fontId="14" fillId="0" borderId="13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0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24" fillId="0" borderId="0" xfId="0" applyFont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right" vertical="center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49" fontId="37" fillId="0" borderId="1" xfId="1" applyNumberFormat="1" applyFill="1" applyBorder="1" applyAlignment="1">
      <alignment horizontal="center" vertical="top"/>
    </xf>
    <xf numFmtId="0" fontId="37" fillId="0" borderId="1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left"/>
    </xf>
    <xf numFmtId="0" fontId="37" fillId="0" borderId="1" xfId="1" applyFill="1" applyBorder="1" applyAlignment="1">
      <alignment horizontal="left"/>
    </xf>
    <xf numFmtId="0" fontId="37" fillId="0" borderId="3" xfId="1" applyFill="1" applyBorder="1" applyAlignment="1">
      <alignment horizontal="left"/>
    </xf>
    <xf numFmtId="49" fontId="36" fillId="0" borderId="1" xfId="1" applyNumberFormat="1" applyFont="1" applyFill="1" applyBorder="1" applyAlignment="1">
      <alignment horizontal="left"/>
    </xf>
    <xf numFmtId="0" fontId="37" fillId="0" borderId="2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center" vertical="top" wrapText="1"/>
    </xf>
    <xf numFmtId="0" fontId="37" fillId="0" borderId="2" xfId="1" applyFill="1" applyBorder="1" applyAlignment="1">
      <alignment horizontal="center" vertical="top" wrapText="1"/>
    </xf>
    <xf numFmtId="49" fontId="36" fillId="0" borderId="1" xfId="1" applyNumberFormat="1" applyFont="1" applyFill="1" applyBorder="1" applyAlignment="1">
      <alignment horizontal="center" vertical="top"/>
    </xf>
    <xf numFmtId="49" fontId="38" fillId="0" borderId="1" xfId="1" applyNumberFormat="1" applyFont="1" applyFill="1" applyBorder="1" applyAlignment="1">
      <alignment horizontal="left" vertical="top" wrapText="1"/>
    </xf>
    <xf numFmtId="0" fontId="38" fillId="0" borderId="1" xfId="1" applyFont="1" applyFill="1" applyBorder="1" applyAlignment="1">
      <alignment horizontal="left" vertical="top" wrapText="1"/>
    </xf>
    <xf numFmtId="49" fontId="3" fillId="0" borderId="10" xfId="1" applyNumberFormat="1" applyFont="1" applyFill="1" applyBorder="1" applyAlignment="1">
      <alignment horizontal="left"/>
    </xf>
    <xf numFmtId="0" fontId="38" fillId="0" borderId="11" xfId="1" applyFont="1" applyFill="1" applyBorder="1" applyAlignment="1">
      <alignment horizontal="left"/>
    </xf>
    <xf numFmtId="0" fontId="38" fillId="0" borderId="12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38" fillId="0" borderId="1" xfId="1" applyFont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6" fillId="0" borderId="1" xfId="2" applyNumberFormat="1" applyFill="1" applyBorder="1" applyAlignment="1">
      <alignment horizontal="left"/>
    </xf>
    <xf numFmtId="0" fontId="36" fillId="0" borderId="1" xfId="2" applyFill="1" applyBorder="1" applyAlignment="1">
      <alignment horizontal="left"/>
    </xf>
    <xf numFmtId="0" fontId="12" fillId="0" borderId="2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31" fillId="0" borderId="2" xfId="0" applyFont="1" applyBorder="1" applyAlignment="1">
      <alignment horizontal="center" vertical="top" wrapText="1"/>
    </xf>
    <xf numFmtId="0" fontId="31" fillId="0" borderId="14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0" fontId="29" fillId="0" borderId="1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4"/>
  <sheetViews>
    <sheetView tabSelected="1" zoomScaleNormal="100" workbookViewId="0">
      <selection activeCell="A6" sqref="A6"/>
    </sheetView>
  </sheetViews>
  <sheetFormatPr defaultColWidth="9.140625" defaultRowHeight="14.25"/>
  <cols>
    <col min="1" max="1" width="5.140625" style="51" bestFit="1" customWidth="1"/>
    <col min="2" max="2" width="26.5703125" style="51" customWidth="1"/>
    <col min="3" max="3" width="15.7109375" style="51" customWidth="1"/>
    <col min="4" max="4" width="11.7109375" style="51" bestFit="1" customWidth="1"/>
    <col min="5" max="5" width="5.5703125" style="51" bestFit="1" customWidth="1"/>
    <col min="6" max="6" width="5" style="51" bestFit="1" customWidth="1"/>
    <col min="7" max="7" width="7.140625" style="51" bestFit="1" customWidth="1"/>
    <col min="8" max="8" width="5.5703125" style="51" bestFit="1" customWidth="1"/>
    <col min="9" max="9" width="5.140625" style="51" bestFit="1" customWidth="1"/>
    <col min="10" max="10" width="6.5703125" style="51" customWidth="1"/>
    <col min="11" max="11" width="7.140625" style="51" bestFit="1" customWidth="1"/>
    <col min="12" max="12" width="5.85546875" style="51" customWidth="1"/>
    <col min="13" max="13" width="7.7109375" style="46" customWidth="1"/>
    <col min="14" max="14" width="6.7109375" style="46" customWidth="1"/>
    <col min="15" max="15" width="4.85546875" style="46" customWidth="1"/>
    <col min="16" max="16" width="5.28515625" style="46" customWidth="1"/>
    <col min="17" max="17" width="5" style="46" bestFit="1" customWidth="1"/>
    <col min="18" max="18" width="4.42578125" style="46" customWidth="1"/>
    <col min="19" max="19" width="5.85546875" style="46" bestFit="1" customWidth="1"/>
    <col min="20" max="21" width="9.42578125" style="46" bestFit="1" customWidth="1"/>
    <col min="22" max="22" width="5.85546875" style="46" bestFit="1" customWidth="1"/>
    <col min="23" max="23" width="9.140625" style="46" customWidth="1"/>
    <col min="24" max="24" width="10.42578125" style="46" customWidth="1"/>
    <col min="25" max="25" width="17.7109375" style="46" bestFit="1" customWidth="1"/>
    <col min="26" max="16384" width="9.140625" style="46"/>
  </cols>
  <sheetData>
    <row r="1" spans="1:25" ht="15">
      <c r="A1" s="307" t="s">
        <v>247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</row>
    <row r="2" spans="1:25" ht="18" customHeight="1">
      <c r="A2" s="309" t="s">
        <v>0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</row>
    <row r="3" spans="1:25" ht="18" customHeight="1" thickBot="1">
      <c r="A3" s="324" t="s">
        <v>324</v>
      </c>
      <c r="B3" s="325"/>
      <c r="C3" s="325"/>
      <c r="D3" s="325"/>
      <c r="E3" s="325"/>
      <c r="F3" s="325"/>
      <c r="G3" s="325"/>
      <c r="H3" s="325"/>
      <c r="I3" s="325"/>
      <c r="J3" s="325"/>
      <c r="K3" s="32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5" ht="45" customHeight="1">
      <c r="A4" s="299" t="s">
        <v>288</v>
      </c>
      <c r="B4" s="301" t="s">
        <v>228</v>
      </c>
      <c r="C4" s="301" t="s">
        <v>109</v>
      </c>
      <c r="D4" s="322" t="s">
        <v>2</v>
      </c>
      <c r="E4" s="314" t="s">
        <v>172</v>
      </c>
      <c r="F4" s="315"/>
      <c r="G4" s="316"/>
      <c r="H4" s="314" t="s">
        <v>176</v>
      </c>
      <c r="I4" s="315"/>
      <c r="J4" s="316"/>
      <c r="K4" s="297" t="s">
        <v>3</v>
      </c>
      <c r="L4" s="299" t="s">
        <v>30</v>
      </c>
      <c r="M4" s="301"/>
      <c r="N4" s="302"/>
      <c r="O4" s="299" t="s">
        <v>64</v>
      </c>
      <c r="P4" s="301"/>
      <c r="Q4" s="301"/>
      <c r="R4" s="302"/>
      <c r="S4" s="311" t="s">
        <v>177</v>
      </c>
      <c r="T4" s="312"/>
      <c r="U4" s="312"/>
      <c r="V4" s="313"/>
      <c r="W4" s="318" t="s">
        <v>164</v>
      </c>
      <c r="X4" s="320" t="s">
        <v>163</v>
      </c>
      <c r="Y4" s="306" t="s">
        <v>4</v>
      </c>
    </row>
    <row r="5" spans="1:25" ht="35.25" customHeight="1" thickBot="1">
      <c r="A5" s="300"/>
      <c r="B5" s="317"/>
      <c r="C5" s="317"/>
      <c r="D5" s="323"/>
      <c r="E5" s="208" t="s">
        <v>173</v>
      </c>
      <c r="F5" s="209" t="s">
        <v>174</v>
      </c>
      <c r="G5" s="210" t="s">
        <v>175</v>
      </c>
      <c r="H5" s="208" t="s">
        <v>173</v>
      </c>
      <c r="I5" s="209" t="s">
        <v>174</v>
      </c>
      <c r="J5" s="210" t="s">
        <v>175</v>
      </c>
      <c r="K5" s="298"/>
      <c r="L5" s="208" t="s">
        <v>18</v>
      </c>
      <c r="M5" s="209" t="s">
        <v>19</v>
      </c>
      <c r="N5" s="211" t="s">
        <v>46</v>
      </c>
      <c r="O5" s="208" t="s">
        <v>65</v>
      </c>
      <c r="P5" s="209" t="s">
        <v>66</v>
      </c>
      <c r="Q5" s="209" t="s">
        <v>67</v>
      </c>
      <c r="R5" s="210" t="s">
        <v>68</v>
      </c>
      <c r="S5" s="208" t="s">
        <v>166</v>
      </c>
      <c r="T5" s="209" t="s">
        <v>167</v>
      </c>
      <c r="U5" s="209" t="s">
        <v>168</v>
      </c>
      <c r="V5" s="210" t="s">
        <v>169</v>
      </c>
      <c r="W5" s="319"/>
      <c r="X5" s="321"/>
      <c r="Y5" s="306"/>
    </row>
    <row r="6" spans="1:25" ht="15">
      <c r="A6" s="204" t="s">
        <v>35</v>
      </c>
      <c r="B6" s="202" t="s">
        <v>36</v>
      </c>
      <c r="C6" s="202" t="s">
        <v>37</v>
      </c>
      <c r="D6" s="203" t="s">
        <v>115</v>
      </c>
      <c r="E6" s="204" t="s">
        <v>100</v>
      </c>
      <c r="F6" s="202" t="s">
        <v>101</v>
      </c>
      <c r="G6" s="206" t="s">
        <v>102</v>
      </c>
      <c r="H6" s="204" t="s">
        <v>116</v>
      </c>
      <c r="I6" s="202" t="s">
        <v>117</v>
      </c>
      <c r="J6" s="206" t="s">
        <v>103</v>
      </c>
      <c r="K6" s="207" t="s">
        <v>118</v>
      </c>
      <c r="L6" s="204" t="s">
        <v>104</v>
      </c>
      <c r="M6" s="202" t="s">
        <v>119</v>
      </c>
      <c r="N6" s="236" t="s">
        <v>120</v>
      </c>
      <c r="O6" s="204" t="s">
        <v>121</v>
      </c>
      <c r="P6" s="202" t="s">
        <v>141</v>
      </c>
      <c r="Q6" s="202" t="s">
        <v>142</v>
      </c>
      <c r="R6" s="206" t="s">
        <v>122</v>
      </c>
      <c r="S6" s="204" t="s">
        <v>123</v>
      </c>
      <c r="T6" s="202" t="s">
        <v>124</v>
      </c>
      <c r="U6" s="202" t="s">
        <v>125</v>
      </c>
      <c r="V6" s="206" t="s">
        <v>126</v>
      </c>
      <c r="W6" s="217" t="s">
        <v>127</v>
      </c>
      <c r="X6" s="218" t="s">
        <v>128</v>
      </c>
      <c r="Y6" s="136"/>
    </row>
    <row r="7" spans="1:25" ht="15.75">
      <c r="A7" s="102">
        <v>1</v>
      </c>
      <c r="B7" s="118" t="s">
        <v>252</v>
      </c>
      <c r="C7" s="90" t="s">
        <v>258</v>
      </c>
      <c r="D7" s="123" t="s">
        <v>259</v>
      </c>
      <c r="E7" s="121">
        <v>0</v>
      </c>
      <c r="F7" s="89">
        <v>1</v>
      </c>
      <c r="G7" s="103">
        <v>0</v>
      </c>
      <c r="H7" s="107">
        <v>0</v>
      </c>
      <c r="I7" s="16">
        <v>81</v>
      </c>
      <c r="J7" s="108">
        <v>121</v>
      </c>
      <c r="K7" s="124">
        <f t="shared" ref="K7:K18" si="0">E7+F7+G7+H7+I7+J7</f>
        <v>203</v>
      </c>
      <c r="L7" s="107">
        <v>109</v>
      </c>
      <c r="M7" s="235">
        <v>94</v>
      </c>
      <c r="N7" s="237">
        <v>0</v>
      </c>
      <c r="O7" s="239">
        <v>25</v>
      </c>
      <c r="P7" s="16">
        <v>77</v>
      </c>
      <c r="Q7" s="16">
        <v>85</v>
      </c>
      <c r="R7" s="188">
        <v>16</v>
      </c>
      <c r="S7" s="107">
        <v>20</v>
      </c>
      <c r="T7" s="16">
        <v>112</v>
      </c>
      <c r="U7" s="16">
        <v>61</v>
      </c>
      <c r="V7" s="108">
        <v>10</v>
      </c>
      <c r="W7" s="107">
        <v>4</v>
      </c>
      <c r="X7" s="108">
        <v>195</v>
      </c>
      <c r="Y7" s="137" t="s">
        <v>260</v>
      </c>
    </row>
    <row r="8" spans="1:25" ht="15.75">
      <c r="A8" s="102">
        <v>2</v>
      </c>
      <c r="B8" s="118" t="s">
        <v>253</v>
      </c>
      <c r="C8" s="90" t="s">
        <v>258</v>
      </c>
      <c r="D8" s="123" t="s">
        <v>259</v>
      </c>
      <c r="E8" s="121">
        <v>0</v>
      </c>
      <c r="F8" s="89">
        <v>2</v>
      </c>
      <c r="G8" s="103">
        <v>0</v>
      </c>
      <c r="H8" s="102">
        <v>0</v>
      </c>
      <c r="I8" s="89">
        <v>43</v>
      </c>
      <c r="J8" s="183">
        <v>57</v>
      </c>
      <c r="K8" s="124">
        <f t="shared" si="0"/>
        <v>102</v>
      </c>
      <c r="L8" s="102">
        <v>54</v>
      </c>
      <c r="M8" s="235">
        <v>48</v>
      </c>
      <c r="N8" s="237">
        <v>0</v>
      </c>
      <c r="O8" s="280">
        <v>15</v>
      </c>
      <c r="P8" s="281">
        <v>39</v>
      </c>
      <c r="Q8" s="281">
        <v>43</v>
      </c>
      <c r="R8" s="282">
        <v>5</v>
      </c>
      <c r="S8" s="289">
        <v>12</v>
      </c>
      <c r="T8" s="281">
        <v>56</v>
      </c>
      <c r="U8" s="281">
        <v>31</v>
      </c>
      <c r="V8" s="290">
        <v>3</v>
      </c>
      <c r="W8" s="107">
        <v>2</v>
      </c>
      <c r="X8" s="108">
        <v>98</v>
      </c>
      <c r="Y8" s="137"/>
    </row>
    <row r="9" spans="1:25" ht="15.75">
      <c r="A9" s="102">
        <v>3</v>
      </c>
      <c r="B9" s="118" t="s">
        <v>254</v>
      </c>
      <c r="C9" s="90" t="s">
        <v>258</v>
      </c>
      <c r="D9" s="123" t="s">
        <v>259</v>
      </c>
      <c r="E9" s="121">
        <v>0</v>
      </c>
      <c r="F9" s="89">
        <v>5</v>
      </c>
      <c r="G9" s="103">
        <v>0</v>
      </c>
      <c r="H9" s="102">
        <v>0</v>
      </c>
      <c r="I9" s="89">
        <v>10</v>
      </c>
      <c r="J9" s="183">
        <v>18</v>
      </c>
      <c r="K9" s="124">
        <f t="shared" si="0"/>
        <v>33</v>
      </c>
      <c r="L9" s="102">
        <v>24</v>
      </c>
      <c r="M9" s="235">
        <v>9</v>
      </c>
      <c r="N9" s="237">
        <v>0</v>
      </c>
      <c r="O9" s="280">
        <v>6</v>
      </c>
      <c r="P9" s="281">
        <v>12</v>
      </c>
      <c r="Q9" s="281">
        <v>14</v>
      </c>
      <c r="R9" s="282">
        <v>1</v>
      </c>
      <c r="S9" s="289">
        <v>3</v>
      </c>
      <c r="T9" s="281">
        <v>18</v>
      </c>
      <c r="U9" s="281">
        <v>11</v>
      </c>
      <c r="V9" s="290">
        <v>1</v>
      </c>
      <c r="W9" s="107">
        <v>0</v>
      </c>
      <c r="X9" s="108">
        <v>33</v>
      </c>
      <c r="Y9" s="137"/>
    </row>
    <row r="10" spans="1:25" ht="15.75">
      <c r="A10" s="102">
        <v>4</v>
      </c>
      <c r="B10" s="118" t="s">
        <v>269</v>
      </c>
      <c r="C10" s="90" t="s">
        <v>258</v>
      </c>
      <c r="D10" s="123" t="s">
        <v>259</v>
      </c>
      <c r="E10" s="121">
        <v>0</v>
      </c>
      <c r="F10" s="89">
        <v>2</v>
      </c>
      <c r="G10" s="103">
        <v>2</v>
      </c>
      <c r="H10" s="102">
        <v>0</v>
      </c>
      <c r="I10" s="89">
        <v>57</v>
      </c>
      <c r="J10" s="183">
        <v>33</v>
      </c>
      <c r="K10" s="124">
        <f>E10+F10+G10+H10+I10+J10</f>
        <v>94</v>
      </c>
      <c r="L10" s="102">
        <v>43</v>
      </c>
      <c r="M10" s="235">
        <v>51</v>
      </c>
      <c r="N10" s="237">
        <v>0</v>
      </c>
      <c r="O10" s="280">
        <v>13</v>
      </c>
      <c r="P10" s="281">
        <v>36</v>
      </c>
      <c r="Q10" s="281">
        <v>39</v>
      </c>
      <c r="R10" s="282">
        <v>6</v>
      </c>
      <c r="S10" s="289">
        <v>9</v>
      </c>
      <c r="T10" s="281">
        <v>52</v>
      </c>
      <c r="U10" s="281">
        <v>28</v>
      </c>
      <c r="V10" s="290">
        <v>5</v>
      </c>
      <c r="W10" s="107">
        <v>2</v>
      </c>
      <c r="X10" s="108">
        <v>90</v>
      </c>
      <c r="Y10" s="137"/>
    </row>
    <row r="11" spans="1:25" ht="15.75">
      <c r="A11" s="102">
        <v>5</v>
      </c>
      <c r="B11" s="144" t="s">
        <v>271</v>
      </c>
      <c r="C11" s="90" t="s">
        <v>258</v>
      </c>
      <c r="D11" s="123" t="s">
        <v>259</v>
      </c>
      <c r="E11" s="139">
        <v>3</v>
      </c>
      <c r="F11" s="126">
        <v>2</v>
      </c>
      <c r="G11" s="130">
        <v>1</v>
      </c>
      <c r="H11" s="129">
        <v>0</v>
      </c>
      <c r="I11" s="126">
        <v>93</v>
      </c>
      <c r="J11" s="184">
        <v>228</v>
      </c>
      <c r="K11" s="124">
        <f t="shared" si="0"/>
        <v>327</v>
      </c>
      <c r="L11" s="102">
        <v>152</v>
      </c>
      <c r="M11" s="235">
        <v>175</v>
      </c>
      <c r="N11" s="237">
        <v>0</v>
      </c>
      <c r="O11" s="280">
        <v>40</v>
      </c>
      <c r="P11" s="281">
        <v>124</v>
      </c>
      <c r="Q11" s="281">
        <v>137</v>
      </c>
      <c r="R11" s="282">
        <v>26</v>
      </c>
      <c r="S11" s="289">
        <v>33</v>
      </c>
      <c r="T11" s="281">
        <v>180</v>
      </c>
      <c r="U11" s="281">
        <v>98</v>
      </c>
      <c r="V11" s="290">
        <v>16</v>
      </c>
      <c r="W11" s="215">
        <v>8</v>
      </c>
      <c r="X11" s="132">
        <v>311</v>
      </c>
      <c r="Y11" s="137"/>
    </row>
    <row r="12" spans="1:25" ht="16.5" thickBot="1">
      <c r="A12" s="104">
        <v>6</v>
      </c>
      <c r="B12" s="119" t="s">
        <v>274</v>
      </c>
      <c r="C12" s="99" t="s">
        <v>258</v>
      </c>
      <c r="D12" s="138" t="s">
        <v>259</v>
      </c>
      <c r="E12" s="104">
        <v>0</v>
      </c>
      <c r="F12" s="98">
        <v>0</v>
      </c>
      <c r="G12" s="105">
        <v>0</v>
      </c>
      <c r="H12" s="104">
        <v>0</v>
      </c>
      <c r="I12" s="98">
        <v>35</v>
      </c>
      <c r="J12" s="205">
        <v>34</v>
      </c>
      <c r="K12" s="125">
        <f t="shared" si="0"/>
        <v>69</v>
      </c>
      <c r="L12" s="104">
        <v>42</v>
      </c>
      <c r="M12" s="238">
        <v>27</v>
      </c>
      <c r="N12" s="234">
        <v>0</v>
      </c>
      <c r="O12" s="283">
        <v>11</v>
      </c>
      <c r="P12" s="284">
        <v>26</v>
      </c>
      <c r="Q12" s="284">
        <v>29</v>
      </c>
      <c r="R12" s="285">
        <v>3</v>
      </c>
      <c r="S12" s="291">
        <v>8</v>
      </c>
      <c r="T12" s="284">
        <v>38</v>
      </c>
      <c r="U12" s="284">
        <v>21</v>
      </c>
      <c r="V12" s="292">
        <v>2</v>
      </c>
      <c r="W12" s="216">
        <v>1</v>
      </c>
      <c r="X12" s="114">
        <v>67</v>
      </c>
      <c r="Y12" s="137"/>
    </row>
    <row r="13" spans="1:25" ht="15.75">
      <c r="A13" s="106">
        <v>7</v>
      </c>
      <c r="B13" s="118" t="s">
        <v>255</v>
      </c>
      <c r="C13" s="127" t="s">
        <v>258</v>
      </c>
      <c r="D13" s="128" t="s">
        <v>259</v>
      </c>
      <c r="E13" s="129">
        <v>0</v>
      </c>
      <c r="F13" s="126">
        <v>0</v>
      </c>
      <c r="G13" s="130">
        <v>0</v>
      </c>
      <c r="H13" s="139">
        <v>1</v>
      </c>
      <c r="I13" s="126">
        <v>52</v>
      </c>
      <c r="J13" s="184">
        <v>12</v>
      </c>
      <c r="K13" s="131">
        <f t="shared" si="0"/>
        <v>65</v>
      </c>
      <c r="L13" s="102">
        <v>37</v>
      </c>
      <c r="M13" s="235">
        <v>28</v>
      </c>
      <c r="N13" s="237">
        <v>0</v>
      </c>
      <c r="O13" s="286">
        <v>8</v>
      </c>
      <c r="P13" s="287">
        <v>25</v>
      </c>
      <c r="Q13" s="287">
        <v>27</v>
      </c>
      <c r="R13" s="288">
        <v>5</v>
      </c>
      <c r="S13" s="293">
        <v>6</v>
      </c>
      <c r="T13" s="287">
        <v>36</v>
      </c>
      <c r="U13" s="287">
        <v>20</v>
      </c>
      <c r="V13" s="294">
        <v>3</v>
      </c>
      <c r="W13" s="145">
        <v>1</v>
      </c>
      <c r="X13" s="132">
        <v>63</v>
      </c>
      <c r="Y13" s="137"/>
    </row>
    <row r="14" spans="1:25" ht="15.75">
      <c r="A14" s="106">
        <v>8</v>
      </c>
      <c r="B14" s="118" t="s">
        <v>276</v>
      </c>
      <c r="C14" s="127" t="s">
        <v>258</v>
      </c>
      <c r="D14" s="128" t="s">
        <v>259</v>
      </c>
      <c r="E14" s="129">
        <v>0</v>
      </c>
      <c r="F14" s="126">
        <v>0</v>
      </c>
      <c r="G14" s="130">
        <v>2</v>
      </c>
      <c r="H14" s="139">
        <v>0</v>
      </c>
      <c r="I14" s="126">
        <v>49</v>
      </c>
      <c r="J14" s="184">
        <v>49</v>
      </c>
      <c r="K14" s="131">
        <f t="shared" si="0"/>
        <v>100</v>
      </c>
      <c r="L14" s="102">
        <v>37</v>
      </c>
      <c r="M14" s="235">
        <v>63</v>
      </c>
      <c r="N14" s="237">
        <v>0</v>
      </c>
      <c r="O14" s="280">
        <v>12</v>
      </c>
      <c r="P14" s="281">
        <v>38</v>
      </c>
      <c r="Q14" s="281">
        <v>42</v>
      </c>
      <c r="R14" s="282">
        <v>8</v>
      </c>
      <c r="S14" s="289">
        <v>11</v>
      </c>
      <c r="T14" s="281">
        <v>55</v>
      </c>
      <c r="U14" s="281">
        <v>30</v>
      </c>
      <c r="V14" s="290">
        <v>4</v>
      </c>
      <c r="W14" s="145">
        <v>2</v>
      </c>
      <c r="X14" s="132">
        <v>96</v>
      </c>
      <c r="Y14" s="137"/>
    </row>
    <row r="15" spans="1:25" ht="16.5" thickBot="1">
      <c r="A15" s="104">
        <v>9</v>
      </c>
      <c r="B15" s="119" t="s">
        <v>275</v>
      </c>
      <c r="C15" s="99" t="s">
        <v>258</v>
      </c>
      <c r="D15" s="138" t="s">
        <v>259</v>
      </c>
      <c r="E15" s="104">
        <v>0</v>
      </c>
      <c r="F15" s="98">
        <v>4</v>
      </c>
      <c r="G15" s="105">
        <v>3</v>
      </c>
      <c r="H15" s="122">
        <v>1</v>
      </c>
      <c r="I15" s="98">
        <v>92</v>
      </c>
      <c r="J15" s="185">
        <v>119</v>
      </c>
      <c r="K15" s="125">
        <f t="shared" si="0"/>
        <v>219</v>
      </c>
      <c r="L15" s="104">
        <v>115</v>
      </c>
      <c r="M15" s="238">
        <v>104</v>
      </c>
      <c r="N15" s="234">
        <v>0</v>
      </c>
      <c r="O15" s="283">
        <v>26</v>
      </c>
      <c r="P15" s="284">
        <v>83</v>
      </c>
      <c r="Q15" s="284">
        <v>92</v>
      </c>
      <c r="R15" s="285">
        <v>18</v>
      </c>
      <c r="S15" s="216">
        <v>22</v>
      </c>
      <c r="T15" s="190">
        <v>120</v>
      </c>
      <c r="U15" s="190">
        <v>66</v>
      </c>
      <c r="V15" s="114">
        <v>11</v>
      </c>
      <c r="W15" s="146">
        <v>4</v>
      </c>
      <c r="X15" s="114">
        <v>211</v>
      </c>
      <c r="Y15" s="137"/>
    </row>
    <row r="16" spans="1:25" ht="15.75">
      <c r="A16" s="106">
        <v>10</v>
      </c>
      <c r="B16" s="120" t="s">
        <v>256</v>
      </c>
      <c r="C16" s="90" t="s">
        <v>258</v>
      </c>
      <c r="D16" s="100" t="s">
        <v>259</v>
      </c>
      <c r="E16" s="102">
        <v>0</v>
      </c>
      <c r="F16" s="89">
        <v>3</v>
      </c>
      <c r="G16" s="103">
        <v>6</v>
      </c>
      <c r="H16" s="102">
        <v>0</v>
      </c>
      <c r="I16" s="89">
        <v>43</v>
      </c>
      <c r="J16" s="183">
        <v>79</v>
      </c>
      <c r="K16" s="124">
        <f t="shared" si="0"/>
        <v>131</v>
      </c>
      <c r="L16" s="102">
        <v>74</v>
      </c>
      <c r="M16" s="235">
        <v>57</v>
      </c>
      <c r="N16" s="237">
        <v>0</v>
      </c>
      <c r="O16" s="257">
        <v>16</v>
      </c>
      <c r="P16" s="258">
        <v>50</v>
      </c>
      <c r="Q16" s="258">
        <v>55</v>
      </c>
      <c r="R16" s="259">
        <v>10</v>
      </c>
      <c r="S16" s="260">
        <v>13</v>
      </c>
      <c r="T16" s="258">
        <v>72</v>
      </c>
      <c r="U16" s="258">
        <v>39</v>
      </c>
      <c r="V16" s="261">
        <v>7</v>
      </c>
      <c r="W16" s="188">
        <v>3</v>
      </c>
      <c r="X16" s="108">
        <v>125</v>
      </c>
      <c r="Y16" s="137"/>
    </row>
    <row r="17" spans="1:25" ht="15.75">
      <c r="A17" s="106">
        <v>11</v>
      </c>
      <c r="B17" s="120" t="s">
        <v>257</v>
      </c>
      <c r="C17" s="90" t="s">
        <v>258</v>
      </c>
      <c r="D17" s="100" t="s">
        <v>259</v>
      </c>
      <c r="E17" s="102">
        <v>0</v>
      </c>
      <c r="F17" s="89">
        <v>1</v>
      </c>
      <c r="G17" s="103">
        <v>0</v>
      </c>
      <c r="H17" s="102">
        <v>0</v>
      </c>
      <c r="I17" s="89">
        <v>10</v>
      </c>
      <c r="J17" s="183">
        <v>12</v>
      </c>
      <c r="K17" s="124">
        <f t="shared" si="0"/>
        <v>23</v>
      </c>
      <c r="L17" s="102">
        <v>12</v>
      </c>
      <c r="M17" s="235">
        <v>11</v>
      </c>
      <c r="N17" s="237">
        <v>0</v>
      </c>
      <c r="O17" s="239">
        <v>3</v>
      </c>
      <c r="P17" s="16">
        <v>8</v>
      </c>
      <c r="Q17" s="16">
        <v>10</v>
      </c>
      <c r="R17" s="188">
        <v>2</v>
      </c>
      <c r="S17" s="107">
        <v>2</v>
      </c>
      <c r="T17" s="16">
        <v>13</v>
      </c>
      <c r="U17" s="16">
        <v>7</v>
      </c>
      <c r="V17" s="108">
        <v>1</v>
      </c>
      <c r="W17" s="188">
        <v>0</v>
      </c>
      <c r="X17" s="108">
        <v>23</v>
      </c>
      <c r="Y17" s="137"/>
    </row>
    <row r="18" spans="1:25" ht="15.75">
      <c r="A18" s="106">
        <v>12</v>
      </c>
      <c r="B18" s="141" t="s">
        <v>272</v>
      </c>
      <c r="C18" s="142" t="s">
        <v>258</v>
      </c>
      <c r="D18" s="143" t="s">
        <v>259</v>
      </c>
      <c r="E18" s="107">
        <v>0</v>
      </c>
      <c r="F18" s="16">
        <v>1</v>
      </c>
      <c r="G18" s="108">
        <v>0</v>
      </c>
      <c r="H18" s="107">
        <v>0</v>
      </c>
      <c r="I18" s="16">
        <v>20</v>
      </c>
      <c r="J18" s="108">
        <v>18</v>
      </c>
      <c r="K18" s="124">
        <f t="shared" si="0"/>
        <v>39</v>
      </c>
      <c r="L18" s="107">
        <v>20</v>
      </c>
      <c r="M18" s="16">
        <v>19</v>
      </c>
      <c r="N18" s="237">
        <v>0</v>
      </c>
      <c r="O18" s="239">
        <v>5</v>
      </c>
      <c r="P18" s="16">
        <v>15</v>
      </c>
      <c r="Q18" s="16">
        <v>16</v>
      </c>
      <c r="R18" s="188">
        <v>3</v>
      </c>
      <c r="S18" s="107">
        <v>4</v>
      </c>
      <c r="T18" s="16">
        <v>21</v>
      </c>
      <c r="U18" s="16">
        <v>12</v>
      </c>
      <c r="V18" s="108">
        <v>2</v>
      </c>
      <c r="W18" s="188">
        <v>0</v>
      </c>
      <c r="X18" s="108">
        <v>39</v>
      </c>
      <c r="Y18" s="137"/>
    </row>
    <row r="19" spans="1:25" ht="15">
      <c r="A19" s="102"/>
      <c r="B19" s="16"/>
      <c r="C19" s="180"/>
      <c r="D19" s="101"/>
      <c r="E19" s="107"/>
      <c r="F19" s="16"/>
      <c r="G19" s="108"/>
      <c r="H19" s="107"/>
      <c r="I19" s="16"/>
      <c r="J19" s="108"/>
      <c r="K19" s="112"/>
      <c r="L19" s="107"/>
      <c r="M19" s="1"/>
      <c r="N19" s="113"/>
      <c r="O19" s="240"/>
      <c r="P19" s="1"/>
      <c r="Q19" s="1"/>
      <c r="R19" s="227"/>
      <c r="S19" s="134"/>
      <c r="T19" s="133"/>
      <c r="U19" s="133"/>
      <c r="V19" s="135"/>
      <c r="W19" s="187"/>
      <c r="X19" s="113"/>
      <c r="Y19" s="136"/>
    </row>
    <row r="20" spans="1:25" ht="16.5" thickBot="1">
      <c r="A20" s="303" t="s">
        <v>5</v>
      </c>
      <c r="B20" s="304"/>
      <c r="C20" s="304"/>
      <c r="D20" s="305"/>
      <c r="E20" s="109">
        <f t="shared" ref="E20:X20" si="1">SUM(E7:E19)</f>
        <v>3</v>
      </c>
      <c r="F20" s="110">
        <f t="shared" si="1"/>
        <v>21</v>
      </c>
      <c r="G20" s="111">
        <f t="shared" si="1"/>
        <v>14</v>
      </c>
      <c r="H20" s="109">
        <f t="shared" si="1"/>
        <v>2</v>
      </c>
      <c r="I20" s="110">
        <f t="shared" si="1"/>
        <v>585</v>
      </c>
      <c r="J20" s="111">
        <f t="shared" si="1"/>
        <v>780</v>
      </c>
      <c r="K20" s="125">
        <f>SUM(K7:K19)</f>
        <v>1405</v>
      </c>
      <c r="L20" s="109">
        <f t="shared" si="1"/>
        <v>719</v>
      </c>
      <c r="M20" s="110">
        <f t="shared" si="1"/>
        <v>686</v>
      </c>
      <c r="N20" s="111">
        <f t="shared" si="1"/>
        <v>0</v>
      </c>
      <c r="O20" s="241">
        <f>SUM(O7:O19)</f>
        <v>180</v>
      </c>
      <c r="P20" s="110">
        <f>SUM(P7:P19)</f>
        <v>533</v>
      </c>
      <c r="Q20" s="110">
        <f>SUM(Q7:Q19)</f>
        <v>589</v>
      </c>
      <c r="R20" s="228">
        <f>SUM(R7:R19)</f>
        <v>103</v>
      </c>
      <c r="S20" s="109">
        <f t="shared" si="1"/>
        <v>143</v>
      </c>
      <c r="T20" s="110">
        <f t="shared" si="1"/>
        <v>773</v>
      </c>
      <c r="U20" s="110">
        <f t="shared" si="1"/>
        <v>424</v>
      </c>
      <c r="V20" s="111">
        <f t="shared" si="1"/>
        <v>65</v>
      </c>
      <c r="W20" s="117">
        <f t="shared" si="1"/>
        <v>27</v>
      </c>
      <c r="X20" s="111">
        <f t="shared" si="1"/>
        <v>1351</v>
      </c>
      <c r="Y20" s="136"/>
    </row>
    <row r="21" spans="1:25" ht="15">
      <c r="A21" s="295" t="s">
        <v>283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</row>
    <row r="22" spans="1:25" ht="15">
      <c r="A22" s="296" t="s">
        <v>165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</row>
    <row r="23" spans="1:25">
      <c r="A23" s="179"/>
    </row>
    <row r="24" spans="1:25">
      <c r="A24" s="50"/>
    </row>
  </sheetData>
  <mergeCells count="19"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  <mergeCell ref="A21:X21"/>
    <mergeCell ref="A22:X22"/>
    <mergeCell ref="K4:K5"/>
    <mergeCell ref="A4:A5"/>
    <mergeCell ref="L4:N4"/>
    <mergeCell ref="O4:R4"/>
    <mergeCell ref="A20:D20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ColWidth="9.140625" defaultRowHeight="14.25"/>
  <cols>
    <col min="1" max="1" width="4.85546875" style="61" bestFit="1" customWidth="1"/>
    <col min="2" max="2" width="16" style="61" customWidth="1"/>
    <col min="3" max="3" width="8.7109375" style="61" bestFit="1" customWidth="1"/>
    <col min="4" max="4" width="6.42578125" style="61" customWidth="1"/>
    <col min="5" max="5" width="13.5703125" style="61" bestFit="1" customWidth="1"/>
    <col min="6" max="6" width="10.7109375" style="61" customWidth="1"/>
    <col min="7" max="7" width="6" style="61" bestFit="1" customWidth="1"/>
    <col min="8" max="8" width="13.5703125" style="61" bestFit="1" customWidth="1"/>
    <col min="9" max="9" width="11.42578125" style="61" customWidth="1"/>
    <col min="10" max="10" width="6" style="61" bestFit="1" customWidth="1"/>
    <col min="11" max="11" width="13.5703125" style="61" bestFit="1" customWidth="1"/>
    <col min="12" max="12" width="8.7109375" style="61" bestFit="1" customWidth="1"/>
    <col min="13" max="13" width="6" style="61" customWidth="1"/>
    <col min="14" max="14" width="13.5703125" style="61" bestFit="1" customWidth="1"/>
    <col min="15" max="15" width="8.7109375" style="61" bestFit="1" customWidth="1"/>
    <col min="16" max="16" width="6.42578125" style="61" customWidth="1"/>
    <col min="17" max="17" width="13.5703125" style="61" bestFit="1" customWidth="1"/>
    <col min="18" max="18" width="8.7109375" style="61" bestFit="1" customWidth="1"/>
    <col min="19" max="19" width="6.140625" style="61" customWidth="1"/>
    <col min="20" max="20" width="13.5703125" style="61" bestFit="1" customWidth="1"/>
    <col min="21" max="21" width="8.7109375" style="61" customWidth="1"/>
    <col min="22" max="22" width="7" style="61" customWidth="1"/>
    <col min="23" max="23" width="14.7109375" style="61" customWidth="1"/>
    <col min="24" max="24" width="7.140625" style="61" bestFit="1" customWidth="1"/>
    <col min="25" max="25" width="4.85546875" style="61" bestFit="1" customWidth="1"/>
    <col min="26" max="26" width="6.28515625" style="56" bestFit="1" customWidth="1"/>
    <col min="27" max="27" width="5.42578125" style="56" bestFit="1" customWidth="1"/>
    <col min="28" max="28" width="3.5703125" style="56" bestFit="1" customWidth="1"/>
    <col min="29" max="30" width="5" style="56" bestFit="1" customWidth="1"/>
    <col min="31" max="31" width="3.5703125" style="56" bestFit="1" customWidth="1"/>
    <col min="32" max="32" width="5.85546875" style="56" bestFit="1" customWidth="1"/>
    <col min="33" max="33" width="6" style="56" customWidth="1"/>
    <col min="34" max="34" width="6.7109375" style="56" customWidth="1"/>
    <col min="35" max="35" width="5.85546875" style="56" bestFit="1" customWidth="1"/>
    <col min="36" max="36" width="9.85546875" style="56" customWidth="1"/>
    <col min="37" max="16384" width="9.140625" style="56"/>
  </cols>
  <sheetData>
    <row r="1" spans="1:38" ht="15">
      <c r="A1" s="337" t="s">
        <v>227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37"/>
      <c r="AA1" s="337"/>
      <c r="AB1" s="337"/>
      <c r="AC1" s="337"/>
      <c r="AD1" s="337"/>
      <c r="AE1" s="337"/>
      <c r="AF1" s="337"/>
      <c r="AG1" s="337"/>
      <c r="AH1" s="337"/>
      <c r="AI1" s="337"/>
      <c r="AJ1" s="337"/>
      <c r="AK1" s="337"/>
      <c r="AL1" s="337"/>
    </row>
    <row r="2" spans="1:38" ht="18" customHeight="1">
      <c r="A2" s="336" t="s">
        <v>6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336"/>
      <c r="AC2" s="336"/>
      <c r="AD2" s="336"/>
      <c r="AE2" s="336"/>
      <c r="AF2" s="336"/>
      <c r="AG2" s="336"/>
      <c r="AH2" s="336"/>
      <c r="AI2" s="336"/>
      <c r="AJ2" s="336"/>
      <c r="AK2" s="336"/>
      <c r="AL2" s="336"/>
    </row>
    <row r="3" spans="1:38" ht="14.1" customHeight="1">
      <c r="A3" s="339" t="s">
        <v>62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40" t="s">
        <v>63</v>
      </c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  <c r="AH3" s="341"/>
      <c r="AI3" s="341"/>
      <c r="AJ3" s="341"/>
      <c r="AK3" s="341"/>
      <c r="AL3" s="341"/>
    </row>
    <row r="4" spans="1:38" s="62" customFormat="1" ht="24" customHeight="1">
      <c r="A4" s="328" t="s">
        <v>1</v>
      </c>
      <c r="B4" s="335" t="s">
        <v>111</v>
      </c>
      <c r="C4" s="328" t="s">
        <v>17</v>
      </c>
      <c r="D4" s="328"/>
      <c r="E4" s="328"/>
      <c r="F4" s="328" t="s">
        <v>178</v>
      </c>
      <c r="G4" s="328"/>
      <c r="H4" s="328"/>
      <c r="I4" s="328" t="s">
        <v>179</v>
      </c>
      <c r="J4" s="328"/>
      <c r="K4" s="328"/>
      <c r="L4" s="328" t="s">
        <v>20</v>
      </c>
      <c r="M4" s="328"/>
      <c r="N4" s="328"/>
      <c r="O4" s="328" t="s">
        <v>110</v>
      </c>
      <c r="P4" s="328"/>
      <c r="Q4" s="328"/>
      <c r="R4" s="328" t="s">
        <v>112</v>
      </c>
      <c r="S4" s="328"/>
      <c r="T4" s="328"/>
      <c r="U4" s="328" t="s">
        <v>3</v>
      </c>
      <c r="V4" s="328"/>
      <c r="W4" s="328"/>
      <c r="X4" s="328"/>
      <c r="Y4" s="328" t="s">
        <v>30</v>
      </c>
      <c r="Z4" s="328"/>
      <c r="AA4" s="328"/>
      <c r="AB4" s="328" t="s">
        <v>64</v>
      </c>
      <c r="AC4" s="328"/>
      <c r="AD4" s="328"/>
      <c r="AE4" s="328"/>
      <c r="AF4" s="335" t="s">
        <v>177</v>
      </c>
      <c r="AG4" s="335"/>
      <c r="AH4" s="335"/>
      <c r="AI4" s="335"/>
      <c r="AJ4" s="338" t="s">
        <v>217</v>
      </c>
      <c r="AK4" s="338" t="s">
        <v>218</v>
      </c>
      <c r="AL4" s="338" t="s">
        <v>4</v>
      </c>
    </row>
    <row r="5" spans="1:38" s="62" customFormat="1" ht="86.25" customHeight="1">
      <c r="A5" s="328"/>
      <c r="B5" s="335"/>
      <c r="C5" s="47" t="s">
        <v>216</v>
      </c>
      <c r="D5" s="47" t="s">
        <v>113</v>
      </c>
      <c r="E5" s="47" t="s">
        <v>114</v>
      </c>
      <c r="F5" s="47" t="s">
        <v>216</v>
      </c>
      <c r="G5" s="47" t="s">
        <v>113</v>
      </c>
      <c r="H5" s="47" t="s">
        <v>114</v>
      </c>
      <c r="I5" s="47" t="s">
        <v>216</v>
      </c>
      <c r="J5" s="47" t="s">
        <v>113</v>
      </c>
      <c r="K5" s="47" t="s">
        <v>114</v>
      </c>
      <c r="L5" s="47" t="s">
        <v>216</v>
      </c>
      <c r="M5" s="47" t="s">
        <v>113</v>
      </c>
      <c r="N5" s="47" t="s">
        <v>114</v>
      </c>
      <c r="O5" s="47" t="s">
        <v>216</v>
      </c>
      <c r="P5" s="47" t="s">
        <v>113</v>
      </c>
      <c r="Q5" s="47" t="s">
        <v>114</v>
      </c>
      <c r="R5" s="47" t="s">
        <v>216</v>
      </c>
      <c r="S5" s="47" t="s">
        <v>113</v>
      </c>
      <c r="T5" s="47" t="s">
        <v>114</v>
      </c>
      <c r="U5" s="47" t="s">
        <v>216</v>
      </c>
      <c r="V5" s="47" t="s">
        <v>113</v>
      </c>
      <c r="W5" s="47" t="s">
        <v>114</v>
      </c>
      <c r="X5" s="47" t="s">
        <v>5</v>
      </c>
      <c r="Y5" s="52" t="s">
        <v>18</v>
      </c>
      <c r="Z5" s="52" t="s">
        <v>19</v>
      </c>
      <c r="AA5" s="52" t="s">
        <v>46</v>
      </c>
      <c r="AB5" s="52" t="s">
        <v>65</v>
      </c>
      <c r="AC5" s="52" t="s">
        <v>66</v>
      </c>
      <c r="AD5" s="52" t="s">
        <v>67</v>
      </c>
      <c r="AE5" s="52" t="s">
        <v>68</v>
      </c>
      <c r="AF5" s="47" t="s">
        <v>166</v>
      </c>
      <c r="AG5" s="47" t="s">
        <v>171</v>
      </c>
      <c r="AH5" s="47" t="s">
        <v>170</v>
      </c>
      <c r="AI5" s="47" t="s">
        <v>169</v>
      </c>
      <c r="AJ5" s="338"/>
      <c r="AK5" s="338"/>
      <c r="AL5" s="338"/>
    </row>
    <row r="6" spans="1:38" ht="62.25" customHeight="1">
      <c r="A6" s="52"/>
      <c r="B6" s="47" t="s">
        <v>35</v>
      </c>
      <c r="C6" s="47" t="s">
        <v>36</v>
      </c>
      <c r="D6" s="47" t="s">
        <v>37</v>
      </c>
      <c r="E6" s="47" t="s">
        <v>115</v>
      </c>
      <c r="F6" s="47" t="s">
        <v>100</v>
      </c>
      <c r="G6" s="47" t="s">
        <v>101</v>
      </c>
      <c r="H6" s="47" t="s">
        <v>102</v>
      </c>
      <c r="I6" s="47" t="s">
        <v>116</v>
      </c>
      <c r="J6" s="47" t="s">
        <v>117</v>
      </c>
      <c r="K6" s="47" t="s">
        <v>103</v>
      </c>
      <c r="L6" s="47" t="s">
        <v>118</v>
      </c>
      <c r="M6" s="47" t="s">
        <v>104</v>
      </c>
      <c r="N6" s="47" t="s">
        <v>119</v>
      </c>
      <c r="O6" s="47" t="s">
        <v>120</v>
      </c>
      <c r="P6" s="47" t="s">
        <v>121</v>
      </c>
      <c r="Q6" s="47" t="s">
        <v>141</v>
      </c>
      <c r="R6" s="47" t="s">
        <v>142</v>
      </c>
      <c r="S6" s="47" t="s">
        <v>122</v>
      </c>
      <c r="T6" s="47" t="s">
        <v>123</v>
      </c>
      <c r="U6" s="47" t="s">
        <v>186</v>
      </c>
      <c r="V6" s="47" t="s">
        <v>187</v>
      </c>
      <c r="W6" s="47" t="s">
        <v>188</v>
      </c>
      <c r="X6" s="47" t="s">
        <v>189</v>
      </c>
      <c r="Y6" s="52" t="s">
        <v>128</v>
      </c>
      <c r="Z6" s="52" t="s">
        <v>129</v>
      </c>
      <c r="AA6" s="52" t="s">
        <v>130</v>
      </c>
      <c r="AB6" s="52" t="s">
        <v>131</v>
      </c>
      <c r="AC6" s="52" t="s">
        <v>132</v>
      </c>
      <c r="AD6" s="52" t="s">
        <v>133</v>
      </c>
      <c r="AE6" s="52" t="s">
        <v>134</v>
      </c>
      <c r="AF6" s="52" t="s">
        <v>180</v>
      </c>
      <c r="AG6" s="52" t="s">
        <v>181</v>
      </c>
      <c r="AH6" s="52" t="s">
        <v>182</v>
      </c>
      <c r="AI6" s="52" t="s">
        <v>183</v>
      </c>
      <c r="AJ6" s="52" t="s">
        <v>184</v>
      </c>
      <c r="AK6" s="52" t="s">
        <v>185</v>
      </c>
      <c r="AL6" s="58"/>
    </row>
    <row r="7" spans="1:38">
      <c r="A7" s="52">
        <v>1</v>
      </c>
      <c r="B7" s="53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9"/>
      <c r="U7" s="48">
        <f>C7+L7+O7+R7+F7+I7</f>
        <v>0</v>
      </c>
      <c r="V7" s="48">
        <f t="shared" ref="V7:W11" si="0">D7+M7+P7+S7+J7+G7</f>
        <v>0</v>
      </c>
      <c r="W7" s="48">
        <f t="shared" si="0"/>
        <v>0</v>
      </c>
      <c r="X7" s="48">
        <f>U7+V7+W7</f>
        <v>0</v>
      </c>
      <c r="Y7" s="48"/>
      <c r="Z7" s="58"/>
      <c r="AA7" s="58"/>
      <c r="AB7" s="58"/>
      <c r="AC7" s="58"/>
      <c r="AD7" s="58"/>
      <c r="AE7" s="58"/>
      <c r="AF7" s="52"/>
      <c r="AG7" s="58"/>
      <c r="AH7" s="58"/>
      <c r="AI7" s="58"/>
      <c r="AJ7" s="58"/>
      <c r="AK7" s="58"/>
      <c r="AL7" s="58"/>
    </row>
    <row r="8" spans="1:38">
      <c r="A8" s="52">
        <v>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9"/>
      <c r="U8" s="48">
        <f>C8+L8+O8+R8+F8+I8</f>
        <v>0</v>
      </c>
      <c r="V8" s="48">
        <f t="shared" si="0"/>
        <v>0</v>
      </c>
      <c r="W8" s="48">
        <f t="shared" si="0"/>
        <v>0</v>
      </c>
      <c r="X8" s="48">
        <f>U8+V8+W8</f>
        <v>0</v>
      </c>
      <c r="Y8" s="4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</row>
    <row r="9" spans="1:38">
      <c r="A9" s="52">
        <v>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9"/>
      <c r="U9" s="48">
        <f>C9+L9+O9+R9+F9+I9</f>
        <v>0</v>
      </c>
      <c r="V9" s="48">
        <f t="shared" si="0"/>
        <v>0</v>
      </c>
      <c r="W9" s="48">
        <f t="shared" si="0"/>
        <v>0</v>
      </c>
      <c r="X9" s="48">
        <f>U9+V9+W9</f>
        <v>0</v>
      </c>
      <c r="Y9" s="4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</row>
    <row r="10" spans="1:38">
      <c r="A10" s="52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9"/>
      <c r="U10" s="48">
        <f>C10+L10+O10+R10+F10+I10</f>
        <v>0</v>
      </c>
      <c r="V10" s="48">
        <f t="shared" si="0"/>
        <v>0</v>
      </c>
      <c r="W10" s="48">
        <f t="shared" si="0"/>
        <v>0</v>
      </c>
      <c r="X10" s="48">
        <f>U10+V10+W10</f>
        <v>0</v>
      </c>
      <c r="Y10" s="4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</row>
    <row r="11" spans="1:38">
      <c r="A11" s="52"/>
      <c r="B11" s="48" t="s">
        <v>59</v>
      </c>
      <c r="C11" s="48">
        <f>SUM(C7:C10)</f>
        <v>0</v>
      </c>
      <c r="D11" s="48">
        <f t="shared" ref="D11:T11" si="1">SUM(D7:D10)</f>
        <v>0</v>
      </c>
      <c r="E11" s="48">
        <f t="shared" si="1"/>
        <v>0</v>
      </c>
      <c r="F11" s="48">
        <f t="shared" si="1"/>
        <v>0</v>
      </c>
      <c r="G11" s="48">
        <f t="shared" si="1"/>
        <v>0</v>
      </c>
      <c r="H11" s="48">
        <f t="shared" si="1"/>
        <v>0</v>
      </c>
      <c r="I11" s="48">
        <f t="shared" si="1"/>
        <v>0</v>
      </c>
      <c r="J11" s="48">
        <f t="shared" si="1"/>
        <v>0</v>
      </c>
      <c r="K11" s="48">
        <f t="shared" si="1"/>
        <v>0</v>
      </c>
      <c r="L11" s="48">
        <f t="shared" si="1"/>
        <v>0</v>
      </c>
      <c r="M11" s="48">
        <f t="shared" si="1"/>
        <v>0</v>
      </c>
      <c r="N11" s="48">
        <f t="shared" si="1"/>
        <v>0</v>
      </c>
      <c r="O11" s="48">
        <f t="shared" si="1"/>
        <v>0</v>
      </c>
      <c r="P11" s="48">
        <f t="shared" si="1"/>
        <v>0</v>
      </c>
      <c r="Q11" s="48">
        <f t="shared" si="1"/>
        <v>0</v>
      </c>
      <c r="R11" s="48">
        <f t="shared" si="1"/>
        <v>0</v>
      </c>
      <c r="S11" s="48">
        <f t="shared" si="1"/>
        <v>0</v>
      </c>
      <c r="T11" s="48">
        <f t="shared" si="1"/>
        <v>0</v>
      </c>
      <c r="U11" s="48">
        <f>C11+L11+O11+R11+F11+I11</f>
        <v>0</v>
      </c>
      <c r="V11" s="48">
        <f t="shared" si="0"/>
        <v>0</v>
      </c>
      <c r="W11" s="48">
        <f t="shared" si="0"/>
        <v>0</v>
      </c>
      <c r="X11" s="48">
        <f>U11+V11+W11</f>
        <v>0</v>
      </c>
      <c r="Y11" s="48">
        <f t="shared" ref="Y11:AH11" si="2">SUM(Y7:Y10)</f>
        <v>0</v>
      </c>
      <c r="Z11" s="48">
        <f t="shared" si="2"/>
        <v>0</v>
      </c>
      <c r="AA11" s="48">
        <f t="shared" si="2"/>
        <v>0</v>
      </c>
      <c r="AB11" s="48">
        <f t="shared" si="2"/>
        <v>0</v>
      </c>
      <c r="AC11" s="48">
        <f t="shared" si="2"/>
        <v>0</v>
      </c>
      <c r="AD11" s="48">
        <f t="shared" si="2"/>
        <v>0</v>
      </c>
      <c r="AE11" s="48">
        <f t="shared" si="2"/>
        <v>0</v>
      </c>
      <c r="AF11" s="48">
        <f t="shared" si="2"/>
        <v>0</v>
      </c>
      <c r="AG11" s="48">
        <f t="shared" si="2"/>
        <v>0</v>
      </c>
      <c r="AH11" s="48">
        <f t="shared" si="2"/>
        <v>0</v>
      </c>
      <c r="AI11" s="48">
        <f>SUM(AI7:AI10)</f>
        <v>0</v>
      </c>
      <c r="AJ11" s="48">
        <f>SUM(AJ7:AJ10)</f>
        <v>0</v>
      </c>
      <c r="AK11" s="48">
        <f>SUM(AK7:AK10)</f>
        <v>0</v>
      </c>
      <c r="AL11" s="58"/>
    </row>
    <row r="12" spans="1:38">
      <c r="A12" s="329" t="s">
        <v>70</v>
      </c>
      <c r="B12" s="329"/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329"/>
      <c r="AH12" s="329"/>
      <c r="AI12" s="329"/>
      <c r="AJ12" s="59"/>
      <c r="AK12" s="59"/>
      <c r="AL12" s="59"/>
    </row>
    <row r="13" spans="1:38">
      <c r="A13" s="52">
        <v>1</v>
      </c>
      <c r="B13" s="53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9"/>
      <c r="U13" s="48">
        <f t="shared" ref="U13:U22" si="3">C13+L13+O13+R13+F13+I13</f>
        <v>0</v>
      </c>
      <c r="V13" s="48">
        <f t="shared" ref="V13:V23" si="4">D13+M13+P13+S13+J13+G13</f>
        <v>0</v>
      </c>
      <c r="W13" s="48">
        <f t="shared" ref="W13:W23" si="5">E13+N13+Q13+T13+K13+H13</f>
        <v>0</v>
      </c>
      <c r="X13" s="48">
        <f t="shared" ref="X13:X22" si="6">U13+V13+W13</f>
        <v>0</v>
      </c>
      <c r="Y13" s="4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</row>
    <row r="14" spans="1:38">
      <c r="A14" s="52">
        <v>2</v>
      </c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9"/>
      <c r="U14" s="48">
        <f t="shared" si="3"/>
        <v>0</v>
      </c>
      <c r="V14" s="48">
        <f t="shared" si="4"/>
        <v>0</v>
      </c>
      <c r="W14" s="48">
        <f t="shared" si="5"/>
        <v>0</v>
      </c>
      <c r="X14" s="48">
        <f t="shared" si="6"/>
        <v>0</v>
      </c>
      <c r="Y14" s="4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</row>
    <row r="15" spans="1:38">
      <c r="A15" s="52">
        <v>3</v>
      </c>
      <c r="B15" s="53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9"/>
      <c r="U15" s="48">
        <f t="shared" si="3"/>
        <v>0</v>
      </c>
      <c r="V15" s="48">
        <f t="shared" si="4"/>
        <v>0</v>
      </c>
      <c r="W15" s="48">
        <f t="shared" si="5"/>
        <v>0</v>
      </c>
      <c r="X15" s="48">
        <f t="shared" si="6"/>
        <v>0</v>
      </c>
      <c r="Y15" s="48"/>
      <c r="Z15" s="58"/>
      <c r="AA15" s="58"/>
      <c r="AB15" s="58"/>
      <c r="AC15" s="58"/>
      <c r="AD15" s="58"/>
      <c r="AE15" s="58"/>
      <c r="AF15" s="58"/>
      <c r="AG15" s="92"/>
      <c r="AH15" s="58"/>
      <c r="AI15" s="58"/>
      <c r="AJ15" s="58"/>
      <c r="AK15" s="58"/>
      <c r="AL15" s="58"/>
    </row>
    <row r="16" spans="1:38">
      <c r="A16" s="52">
        <v>4</v>
      </c>
      <c r="B16" s="53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9"/>
      <c r="U16" s="48">
        <f t="shared" si="3"/>
        <v>0</v>
      </c>
      <c r="V16" s="48">
        <f t="shared" si="4"/>
        <v>0</v>
      </c>
      <c r="W16" s="48">
        <f t="shared" si="5"/>
        <v>0</v>
      </c>
      <c r="X16" s="48">
        <f t="shared" si="6"/>
        <v>0</v>
      </c>
      <c r="Y16" s="4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</row>
    <row r="17" spans="1:38">
      <c r="A17" s="52">
        <v>5</v>
      </c>
      <c r="B17" s="53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9"/>
      <c r="U17" s="48">
        <f t="shared" si="3"/>
        <v>0</v>
      </c>
      <c r="V17" s="48">
        <f t="shared" si="4"/>
        <v>0</v>
      </c>
      <c r="W17" s="48">
        <f t="shared" si="5"/>
        <v>0</v>
      </c>
      <c r="X17" s="48">
        <f t="shared" si="6"/>
        <v>0</v>
      </c>
      <c r="Y17" s="4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</row>
    <row r="18" spans="1:38">
      <c r="A18" s="52">
        <v>6</v>
      </c>
      <c r="B18" s="53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9"/>
      <c r="U18" s="48">
        <f t="shared" si="3"/>
        <v>0</v>
      </c>
      <c r="V18" s="48">
        <f t="shared" si="4"/>
        <v>0</v>
      </c>
      <c r="W18" s="48">
        <f t="shared" si="5"/>
        <v>0</v>
      </c>
      <c r="X18" s="48">
        <f t="shared" si="6"/>
        <v>0</v>
      </c>
      <c r="Y18" s="4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</row>
    <row r="19" spans="1:38">
      <c r="A19" s="52">
        <v>7</v>
      </c>
      <c r="B19" s="53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9"/>
      <c r="U19" s="48">
        <f t="shared" si="3"/>
        <v>0</v>
      </c>
      <c r="V19" s="48">
        <f t="shared" si="4"/>
        <v>0</v>
      </c>
      <c r="W19" s="48">
        <f t="shared" si="5"/>
        <v>0</v>
      </c>
      <c r="X19" s="48">
        <f t="shared" si="6"/>
        <v>0</v>
      </c>
      <c r="Y19" s="4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</row>
    <row r="20" spans="1:38">
      <c r="A20" s="52">
        <v>8</v>
      </c>
      <c r="B20" s="53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9"/>
      <c r="U20" s="48">
        <f t="shared" si="3"/>
        <v>0</v>
      </c>
      <c r="V20" s="48">
        <f t="shared" si="4"/>
        <v>0</v>
      </c>
      <c r="W20" s="48">
        <f t="shared" si="5"/>
        <v>0</v>
      </c>
      <c r="X20" s="48">
        <f t="shared" si="6"/>
        <v>0</v>
      </c>
      <c r="Y20" s="4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</row>
    <row r="21" spans="1:38">
      <c r="A21" s="52">
        <v>9</v>
      </c>
      <c r="B21" s="6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9"/>
      <c r="U21" s="48">
        <f t="shared" si="3"/>
        <v>0</v>
      </c>
      <c r="V21" s="48">
        <f t="shared" si="4"/>
        <v>0</v>
      </c>
      <c r="W21" s="48">
        <f t="shared" si="5"/>
        <v>0</v>
      </c>
      <c r="X21" s="48">
        <f t="shared" si="6"/>
        <v>0</v>
      </c>
      <c r="Y21" s="4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</row>
    <row r="22" spans="1:38">
      <c r="A22" s="52">
        <v>10</v>
      </c>
      <c r="B22" s="60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 t="shared" si="3"/>
        <v>0</v>
      </c>
      <c r="V22" s="48">
        <f t="shared" si="4"/>
        <v>0</v>
      </c>
      <c r="W22" s="48">
        <f t="shared" si="5"/>
        <v>0</v>
      </c>
      <c r="X22" s="48">
        <f t="shared" si="6"/>
        <v>0</v>
      </c>
      <c r="Y22" s="4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</row>
    <row r="23" spans="1:38" s="57" customFormat="1" ht="12.75">
      <c r="A23" s="54"/>
      <c r="B23" s="63" t="s">
        <v>60</v>
      </c>
      <c r="C23" s="63">
        <f>SUM(C13:C22)</f>
        <v>0</v>
      </c>
      <c r="D23" s="63">
        <f t="shared" ref="D23:AK23" si="7">SUM(D13:D22)</f>
        <v>0</v>
      </c>
      <c r="E23" s="63">
        <f t="shared" si="7"/>
        <v>0</v>
      </c>
      <c r="F23" s="63">
        <f t="shared" si="7"/>
        <v>0</v>
      </c>
      <c r="G23" s="63">
        <f t="shared" si="7"/>
        <v>0</v>
      </c>
      <c r="H23" s="63">
        <f t="shared" si="7"/>
        <v>0</v>
      </c>
      <c r="I23" s="63">
        <f t="shared" si="7"/>
        <v>0</v>
      </c>
      <c r="J23" s="63">
        <f t="shared" si="7"/>
        <v>0</v>
      </c>
      <c r="K23" s="63">
        <f t="shared" si="7"/>
        <v>0</v>
      </c>
      <c r="L23" s="63">
        <f t="shared" si="7"/>
        <v>0</v>
      </c>
      <c r="M23" s="63">
        <f t="shared" si="7"/>
        <v>0</v>
      </c>
      <c r="N23" s="63">
        <f t="shared" si="7"/>
        <v>0</v>
      </c>
      <c r="O23" s="63">
        <f t="shared" si="7"/>
        <v>0</v>
      </c>
      <c r="P23" s="63">
        <f t="shared" si="7"/>
        <v>0</v>
      </c>
      <c r="Q23" s="63">
        <f t="shared" si="7"/>
        <v>0</v>
      </c>
      <c r="R23" s="63">
        <f t="shared" si="7"/>
        <v>0</v>
      </c>
      <c r="S23" s="63">
        <f t="shared" si="7"/>
        <v>0</v>
      </c>
      <c r="T23" s="63">
        <f t="shared" si="7"/>
        <v>0</v>
      </c>
      <c r="U23" s="48">
        <f>C23+L23+O23+R23+F23+I23</f>
        <v>0</v>
      </c>
      <c r="V23" s="48">
        <f t="shared" si="4"/>
        <v>0</v>
      </c>
      <c r="W23" s="48">
        <f t="shared" si="5"/>
        <v>0</v>
      </c>
      <c r="X23" s="63">
        <f t="shared" si="7"/>
        <v>0</v>
      </c>
      <c r="Y23" s="63">
        <f t="shared" si="7"/>
        <v>0</v>
      </c>
      <c r="Z23" s="63">
        <f t="shared" si="7"/>
        <v>0</v>
      </c>
      <c r="AA23" s="63">
        <f t="shared" si="7"/>
        <v>0</v>
      </c>
      <c r="AB23" s="63">
        <f t="shared" si="7"/>
        <v>0</v>
      </c>
      <c r="AC23" s="63">
        <f t="shared" si="7"/>
        <v>0</v>
      </c>
      <c r="AD23" s="63">
        <f t="shared" si="7"/>
        <v>0</v>
      </c>
      <c r="AE23" s="63">
        <f t="shared" si="7"/>
        <v>0</v>
      </c>
      <c r="AF23" s="63">
        <f t="shared" si="7"/>
        <v>0</v>
      </c>
      <c r="AG23" s="63">
        <f t="shared" si="7"/>
        <v>0</v>
      </c>
      <c r="AH23" s="63">
        <f t="shared" si="7"/>
        <v>0</v>
      </c>
      <c r="AI23" s="63">
        <f t="shared" si="7"/>
        <v>0</v>
      </c>
      <c r="AJ23" s="63">
        <f t="shared" si="7"/>
        <v>0</v>
      </c>
      <c r="AK23" s="63">
        <f t="shared" si="7"/>
        <v>0</v>
      </c>
      <c r="AL23" s="91"/>
    </row>
    <row r="24" spans="1:38" s="57" customFormat="1" ht="12.75">
      <c r="A24" s="330" t="s">
        <v>61</v>
      </c>
      <c r="B24" s="330"/>
      <c r="C24" s="54">
        <f>C11+C23</f>
        <v>0</v>
      </c>
      <c r="D24" s="54">
        <f t="shared" ref="D24:AK24" si="8">D11+D23</f>
        <v>0</v>
      </c>
      <c r="E24" s="54">
        <f t="shared" si="8"/>
        <v>0</v>
      </c>
      <c r="F24" s="54">
        <f t="shared" si="8"/>
        <v>0</v>
      </c>
      <c r="G24" s="54">
        <f t="shared" si="8"/>
        <v>0</v>
      </c>
      <c r="H24" s="54">
        <f t="shared" si="8"/>
        <v>0</v>
      </c>
      <c r="I24" s="54">
        <f t="shared" si="8"/>
        <v>0</v>
      </c>
      <c r="J24" s="54">
        <f t="shared" si="8"/>
        <v>0</v>
      </c>
      <c r="K24" s="54">
        <f t="shared" si="8"/>
        <v>0</v>
      </c>
      <c r="L24" s="54">
        <f t="shared" si="8"/>
        <v>0</v>
      </c>
      <c r="M24" s="54">
        <f t="shared" si="8"/>
        <v>0</v>
      </c>
      <c r="N24" s="54">
        <f t="shared" si="8"/>
        <v>0</v>
      </c>
      <c r="O24" s="54">
        <f t="shared" si="8"/>
        <v>0</v>
      </c>
      <c r="P24" s="54">
        <f t="shared" si="8"/>
        <v>0</v>
      </c>
      <c r="Q24" s="54">
        <f t="shared" si="8"/>
        <v>0</v>
      </c>
      <c r="R24" s="54">
        <f t="shared" si="8"/>
        <v>0</v>
      </c>
      <c r="S24" s="54">
        <f t="shared" si="8"/>
        <v>0</v>
      </c>
      <c r="T24" s="54">
        <f t="shared" si="8"/>
        <v>0</v>
      </c>
      <c r="U24" s="54">
        <f t="shared" si="8"/>
        <v>0</v>
      </c>
      <c r="V24" s="54">
        <f t="shared" si="8"/>
        <v>0</v>
      </c>
      <c r="W24" s="54">
        <f t="shared" si="8"/>
        <v>0</v>
      </c>
      <c r="X24" s="54">
        <f t="shared" si="8"/>
        <v>0</v>
      </c>
      <c r="Y24" s="54">
        <f t="shared" si="8"/>
        <v>0</v>
      </c>
      <c r="Z24" s="54">
        <f t="shared" si="8"/>
        <v>0</v>
      </c>
      <c r="AA24" s="54">
        <f t="shared" si="8"/>
        <v>0</v>
      </c>
      <c r="AB24" s="54">
        <f t="shared" si="8"/>
        <v>0</v>
      </c>
      <c r="AC24" s="54">
        <f t="shared" si="8"/>
        <v>0</v>
      </c>
      <c r="AD24" s="54">
        <f t="shared" si="8"/>
        <v>0</v>
      </c>
      <c r="AE24" s="54">
        <f t="shared" si="8"/>
        <v>0</v>
      </c>
      <c r="AF24" s="54">
        <f t="shared" si="8"/>
        <v>0</v>
      </c>
      <c r="AG24" s="54">
        <f t="shared" si="8"/>
        <v>0</v>
      </c>
      <c r="AH24" s="54">
        <f t="shared" si="8"/>
        <v>0</v>
      </c>
      <c r="AI24" s="54">
        <f t="shared" si="8"/>
        <v>0</v>
      </c>
      <c r="AJ24" s="54">
        <f t="shared" si="8"/>
        <v>0</v>
      </c>
      <c r="AK24" s="54">
        <f t="shared" si="8"/>
        <v>0</v>
      </c>
      <c r="AL24" s="91"/>
    </row>
    <row r="25" spans="1:38">
      <c r="A25" s="332" t="s">
        <v>220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N25" s="333"/>
      <c r="O25" s="333"/>
      <c r="P25" s="333"/>
      <c r="Q25" s="333"/>
      <c r="R25" s="333"/>
      <c r="S25" s="333"/>
      <c r="T25" s="333"/>
      <c r="U25" s="333"/>
      <c r="V25" s="333"/>
      <c r="W25" s="333"/>
      <c r="X25" s="333"/>
      <c r="Y25" s="333"/>
      <c r="Z25" s="333"/>
      <c r="AA25" s="333"/>
      <c r="AB25" s="333"/>
      <c r="AC25" s="333"/>
      <c r="AD25" s="333"/>
      <c r="AE25" s="333"/>
      <c r="AF25" s="333"/>
      <c r="AG25" s="333"/>
      <c r="AH25" s="333"/>
      <c r="AI25" s="333"/>
      <c r="AJ25" s="333"/>
      <c r="AK25" s="334"/>
    </row>
    <row r="26" spans="1:38">
      <c r="A26" s="331" t="s">
        <v>221</v>
      </c>
      <c r="B26" s="331"/>
      <c r="C26" s="331"/>
      <c r="D26" s="331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1"/>
      <c r="Y26" s="331"/>
      <c r="Z26" s="331"/>
      <c r="AA26" s="331"/>
      <c r="AB26" s="331"/>
      <c r="AC26" s="331"/>
      <c r="AD26" s="331"/>
      <c r="AE26" s="331"/>
      <c r="AF26" s="331"/>
      <c r="AG26" s="331"/>
      <c r="AH26" s="331"/>
      <c r="AI26" s="331"/>
      <c r="AJ26" s="331"/>
      <c r="AK26" s="331"/>
    </row>
    <row r="27" spans="1:38">
      <c r="A27" s="327" t="s">
        <v>219</v>
      </c>
      <c r="B27" s="327"/>
      <c r="C27" s="327"/>
      <c r="D27" s="327"/>
      <c r="E27" s="327"/>
      <c r="F27" s="327"/>
      <c r="G27" s="327"/>
      <c r="H27" s="327"/>
      <c r="I27" s="327"/>
      <c r="J27" s="327"/>
      <c r="K27" s="327"/>
      <c r="L27" s="327"/>
      <c r="M27" s="327"/>
      <c r="N27" s="327"/>
      <c r="O27" s="327"/>
      <c r="P27" s="327"/>
      <c r="Q27" s="327"/>
      <c r="R27" s="327"/>
      <c r="S27" s="327"/>
      <c r="T27" s="327"/>
      <c r="U27" s="327"/>
      <c r="V27" s="327"/>
      <c r="W27" s="327"/>
      <c r="X27" s="327"/>
      <c r="Y27" s="327"/>
      <c r="Z27" s="327"/>
      <c r="AA27" s="327"/>
      <c r="AB27" s="327"/>
      <c r="AC27" s="327"/>
      <c r="AD27" s="327"/>
      <c r="AE27" s="327"/>
      <c r="AF27" s="327"/>
      <c r="AG27" s="327"/>
      <c r="AH27" s="327"/>
      <c r="AI27" s="327"/>
      <c r="AJ27" s="327"/>
      <c r="AK27" s="327"/>
    </row>
  </sheetData>
  <mergeCells count="24"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  <mergeCell ref="A27:AK27"/>
    <mergeCell ref="A4:A5"/>
    <mergeCell ref="A12:AI12"/>
    <mergeCell ref="O4:Q4"/>
    <mergeCell ref="A24:B24"/>
    <mergeCell ref="C4:E4"/>
    <mergeCell ref="A26:AK26"/>
    <mergeCell ref="A25:AK25"/>
    <mergeCell ref="B4:B5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A6" sqref="A6:B6"/>
    </sheetView>
  </sheetViews>
  <sheetFormatPr defaultColWidth="9.140625" defaultRowHeight="15"/>
  <cols>
    <col min="1" max="1" width="3.7109375" bestFit="1" customWidth="1"/>
    <col min="2" max="2" width="37.5703125" customWidth="1"/>
    <col min="3" max="3" width="8" customWidth="1"/>
    <col min="4" max="4" width="18" customWidth="1"/>
    <col min="5" max="5" width="12.7109375" customWidth="1"/>
    <col min="6" max="6" width="12" customWidth="1"/>
    <col min="7" max="7" width="9.7109375" customWidth="1"/>
    <col min="8" max="8" width="23.42578125" customWidth="1"/>
    <col min="9" max="9" width="11.7109375" bestFit="1" customWidth="1"/>
    <col min="10" max="10" width="8.85546875" bestFit="1" customWidth="1"/>
  </cols>
  <sheetData>
    <row r="1" spans="1:10">
      <c r="A1" s="342" t="s">
        <v>239</v>
      </c>
      <c r="B1" s="343"/>
      <c r="C1" s="343"/>
      <c r="D1" s="343"/>
      <c r="E1" s="343"/>
      <c r="F1" s="343"/>
      <c r="G1" s="343"/>
      <c r="H1" s="343"/>
      <c r="I1" s="343"/>
      <c r="J1" s="343"/>
    </row>
    <row r="2" spans="1:10">
      <c r="A2" s="344" t="s">
        <v>303</v>
      </c>
      <c r="B2" s="345"/>
      <c r="C2" s="345"/>
      <c r="D2" s="345"/>
      <c r="E2" s="345"/>
      <c r="F2" s="345"/>
      <c r="G2" s="345"/>
      <c r="H2" s="345"/>
      <c r="I2" s="345"/>
      <c r="J2" s="345"/>
    </row>
    <row r="3" spans="1:10">
      <c r="A3" s="346" t="s">
        <v>261</v>
      </c>
      <c r="B3" s="347"/>
      <c r="C3" s="347"/>
      <c r="D3" s="348"/>
      <c r="E3" s="346" t="s">
        <v>359</v>
      </c>
      <c r="F3" s="347"/>
      <c r="G3" s="347"/>
      <c r="H3" s="347"/>
      <c r="I3" s="347"/>
      <c r="J3" s="347"/>
    </row>
    <row r="4" spans="1:10" ht="15.75">
      <c r="A4" s="349" t="s">
        <v>33</v>
      </c>
      <c r="B4" s="349"/>
      <c r="C4" s="351" t="s">
        <v>360</v>
      </c>
      <c r="D4" s="351"/>
      <c r="E4" s="351"/>
      <c r="F4" s="351"/>
      <c r="G4" s="351" t="s">
        <v>301</v>
      </c>
      <c r="H4" s="351"/>
      <c r="I4" s="351"/>
      <c r="J4" s="351"/>
    </row>
    <row r="5" spans="1:10" ht="32.25" thickBot="1">
      <c r="A5" s="350"/>
      <c r="B5" s="350"/>
      <c r="C5" s="5" t="s">
        <v>34</v>
      </c>
      <c r="D5" s="5" t="s">
        <v>216</v>
      </c>
      <c r="E5" s="5" t="s">
        <v>147</v>
      </c>
      <c r="F5" s="5" t="s">
        <v>3</v>
      </c>
      <c r="G5" s="5" t="s">
        <v>34</v>
      </c>
      <c r="H5" s="5" t="s">
        <v>216</v>
      </c>
      <c r="I5" s="5" t="s">
        <v>147</v>
      </c>
      <c r="J5" s="5" t="s">
        <v>3</v>
      </c>
    </row>
    <row r="6" spans="1:10" ht="15.75" thickTop="1">
      <c r="A6" s="355" t="s">
        <v>7</v>
      </c>
      <c r="B6" s="356"/>
      <c r="C6" s="28" t="s">
        <v>35</v>
      </c>
      <c r="D6" s="28" t="s">
        <v>36</v>
      </c>
      <c r="E6" s="28" t="s">
        <v>37</v>
      </c>
      <c r="F6" s="28" t="s">
        <v>38</v>
      </c>
      <c r="G6" s="28" t="s">
        <v>100</v>
      </c>
      <c r="H6" s="28" t="s">
        <v>101</v>
      </c>
      <c r="I6" s="28" t="s">
        <v>102</v>
      </c>
      <c r="J6" s="29" t="s">
        <v>192</v>
      </c>
    </row>
    <row r="7" spans="1:10">
      <c r="A7" s="352" t="s">
        <v>145</v>
      </c>
      <c r="B7" s="30" t="s">
        <v>144</v>
      </c>
      <c r="C7" s="30">
        <v>787</v>
      </c>
      <c r="D7" s="30"/>
      <c r="E7" s="30"/>
      <c r="F7" s="30">
        <f>C7+D7+E7</f>
        <v>787</v>
      </c>
      <c r="G7" s="30">
        <f>C7+5187</f>
        <v>5974</v>
      </c>
      <c r="H7" s="30"/>
      <c r="I7" s="30"/>
      <c r="J7" s="31">
        <f>G7+H7+I7</f>
        <v>5974</v>
      </c>
    </row>
    <row r="8" spans="1:10">
      <c r="A8" s="353"/>
      <c r="B8" s="30" t="s">
        <v>39</v>
      </c>
      <c r="C8" s="30">
        <v>715</v>
      </c>
      <c r="D8" s="30"/>
      <c r="E8" s="30"/>
      <c r="F8" s="30">
        <f t="shared" ref="F8:F11" si="0">C8+D8+E8</f>
        <v>715</v>
      </c>
      <c r="G8" s="30">
        <f>C8+4390</f>
        <v>5105</v>
      </c>
      <c r="H8" s="30"/>
      <c r="I8" s="30"/>
      <c r="J8" s="31">
        <f t="shared" ref="J8:J71" si="1">G8+H8+I8</f>
        <v>5105</v>
      </c>
    </row>
    <row r="9" spans="1:10">
      <c r="A9" s="353"/>
      <c r="B9" s="30" t="s">
        <v>143</v>
      </c>
      <c r="C9" s="30">
        <v>0</v>
      </c>
      <c r="D9" s="30"/>
      <c r="E9" s="30"/>
      <c r="F9" s="30">
        <f t="shared" si="0"/>
        <v>0</v>
      </c>
      <c r="G9" s="30">
        <f>C9+0</f>
        <v>0</v>
      </c>
      <c r="H9" s="30"/>
      <c r="I9" s="30"/>
      <c r="J9" s="31">
        <f t="shared" si="1"/>
        <v>0</v>
      </c>
    </row>
    <row r="10" spans="1:10">
      <c r="A10" s="353"/>
      <c r="B10" s="30" t="s">
        <v>40</v>
      </c>
      <c r="C10" s="30">
        <v>545</v>
      </c>
      <c r="D10" s="30"/>
      <c r="E10" s="30"/>
      <c r="F10" s="30">
        <f t="shared" si="0"/>
        <v>545</v>
      </c>
      <c r="G10" s="30">
        <f>C10+3406</f>
        <v>3951</v>
      </c>
      <c r="H10" s="30"/>
      <c r="I10" s="30"/>
      <c r="J10" s="31">
        <f t="shared" si="1"/>
        <v>3951</v>
      </c>
    </row>
    <row r="11" spans="1:10">
      <c r="A11" s="353"/>
      <c r="B11" s="30" t="s">
        <v>41</v>
      </c>
      <c r="C11" s="30">
        <v>3</v>
      </c>
      <c r="D11" s="30"/>
      <c r="E11" s="30"/>
      <c r="F11" s="30">
        <f t="shared" si="0"/>
        <v>3</v>
      </c>
      <c r="G11" s="30">
        <f>C11+51</f>
        <v>54</v>
      </c>
      <c r="H11" s="30"/>
      <c r="I11" s="30"/>
      <c r="J11" s="31">
        <f t="shared" si="1"/>
        <v>54</v>
      </c>
    </row>
    <row r="12" spans="1:10" ht="15.75" thickBot="1">
      <c r="A12" s="354"/>
      <c r="B12" s="32" t="s">
        <v>42</v>
      </c>
      <c r="C12" s="147">
        <f>C10+C11</f>
        <v>548</v>
      </c>
      <c r="D12" s="32"/>
      <c r="E12" s="32"/>
      <c r="F12" s="147">
        <f>SUM(C12:E12)</f>
        <v>548</v>
      </c>
      <c r="G12" s="147">
        <f>SUM(G10:G11)</f>
        <v>4005</v>
      </c>
      <c r="H12" s="32"/>
      <c r="I12" s="32"/>
      <c r="J12" s="147">
        <f>SUM(G12:I12)</f>
        <v>4005</v>
      </c>
    </row>
    <row r="13" spans="1:10" ht="15.75" thickTop="1">
      <c r="A13" s="357" t="s">
        <v>43</v>
      </c>
      <c r="B13" s="358"/>
      <c r="C13" s="33"/>
      <c r="D13" s="33"/>
      <c r="E13" s="33"/>
      <c r="F13" s="33"/>
      <c r="G13" s="195"/>
      <c r="H13" s="33"/>
      <c r="I13" s="33"/>
      <c r="J13" s="34"/>
    </row>
    <row r="14" spans="1:10">
      <c r="A14" s="352" t="s">
        <v>145</v>
      </c>
      <c r="B14" s="30" t="s">
        <v>144</v>
      </c>
      <c r="C14" s="30">
        <v>3002</v>
      </c>
      <c r="D14" s="30"/>
      <c r="E14" s="30"/>
      <c r="F14" s="30">
        <f t="shared" ref="F14:F20" si="2">C14+D14+E14</f>
        <v>3002</v>
      </c>
      <c r="G14" s="30">
        <f>C14+12875</f>
        <v>15877</v>
      </c>
      <c r="H14" s="30"/>
      <c r="I14" s="30"/>
      <c r="J14" s="31">
        <f t="shared" si="1"/>
        <v>15877</v>
      </c>
    </row>
    <row r="15" spans="1:10">
      <c r="A15" s="353"/>
      <c r="B15" s="30" t="s">
        <v>39</v>
      </c>
      <c r="C15" s="30">
        <v>1713</v>
      </c>
      <c r="D15" s="30"/>
      <c r="E15" s="30"/>
      <c r="F15" s="30">
        <f t="shared" si="2"/>
        <v>1713</v>
      </c>
      <c r="G15" s="30">
        <f>C15+9782</f>
        <v>11495</v>
      </c>
      <c r="H15" s="30"/>
      <c r="I15" s="30"/>
      <c r="J15" s="31">
        <f t="shared" si="1"/>
        <v>11495</v>
      </c>
    </row>
    <row r="16" spans="1:10">
      <c r="A16" s="353"/>
      <c r="B16" s="30" t="s">
        <v>143</v>
      </c>
      <c r="C16" s="30">
        <v>0</v>
      </c>
      <c r="D16" s="30"/>
      <c r="E16" s="30"/>
      <c r="F16" s="30">
        <f t="shared" si="2"/>
        <v>0</v>
      </c>
      <c r="G16" s="30">
        <f t="shared" ref="G16:G17" si="3">C16+0</f>
        <v>0</v>
      </c>
      <c r="H16" s="30"/>
      <c r="I16" s="30"/>
      <c r="J16" s="31">
        <f t="shared" si="1"/>
        <v>0</v>
      </c>
    </row>
    <row r="17" spans="1:10">
      <c r="A17" s="353"/>
      <c r="B17" s="30" t="s">
        <v>40</v>
      </c>
      <c r="C17" s="30">
        <v>0</v>
      </c>
      <c r="D17" s="30"/>
      <c r="E17" s="30"/>
      <c r="F17" s="30">
        <f t="shared" si="2"/>
        <v>0</v>
      </c>
      <c r="G17" s="30">
        <f t="shared" si="3"/>
        <v>0</v>
      </c>
      <c r="H17" s="30"/>
      <c r="I17" s="30"/>
      <c r="J17" s="31">
        <f t="shared" si="1"/>
        <v>0</v>
      </c>
    </row>
    <row r="18" spans="1:10">
      <c r="A18" s="353"/>
      <c r="B18" s="30" t="s">
        <v>41</v>
      </c>
      <c r="C18" s="30">
        <v>206</v>
      </c>
      <c r="D18" s="30"/>
      <c r="E18" s="30"/>
      <c r="F18" s="30">
        <f t="shared" si="2"/>
        <v>206</v>
      </c>
      <c r="G18" s="30">
        <f>C18+1146</f>
        <v>1352</v>
      </c>
      <c r="H18" s="30"/>
      <c r="I18" s="30"/>
      <c r="J18" s="31">
        <f t="shared" si="1"/>
        <v>1352</v>
      </c>
    </row>
    <row r="19" spans="1:10">
      <c r="A19" s="353"/>
      <c r="B19" s="35" t="s">
        <v>222</v>
      </c>
      <c r="C19" s="35">
        <v>686</v>
      </c>
      <c r="D19" s="35"/>
      <c r="E19" s="35"/>
      <c r="F19" s="30">
        <f t="shared" si="2"/>
        <v>686</v>
      </c>
      <c r="G19" s="30">
        <f>C19+3787</f>
        <v>4473</v>
      </c>
      <c r="H19" s="35"/>
      <c r="I19" s="35"/>
      <c r="J19" s="31">
        <f t="shared" si="1"/>
        <v>4473</v>
      </c>
    </row>
    <row r="20" spans="1:10">
      <c r="A20" s="353"/>
      <c r="B20" s="35" t="s">
        <v>230</v>
      </c>
      <c r="C20" s="35">
        <v>239</v>
      </c>
      <c r="D20" s="35"/>
      <c r="E20" s="35"/>
      <c r="F20" s="30">
        <f t="shared" si="2"/>
        <v>239</v>
      </c>
      <c r="G20" s="30">
        <f>C20+1038</f>
        <v>1277</v>
      </c>
      <c r="H20" s="35"/>
      <c r="I20" s="35"/>
      <c r="J20" s="31">
        <f t="shared" si="1"/>
        <v>1277</v>
      </c>
    </row>
    <row r="21" spans="1:10" ht="15.75" thickBot="1">
      <c r="A21" s="354"/>
      <c r="B21" s="32" t="s">
        <v>231</v>
      </c>
      <c r="C21" s="147">
        <f>C17+C18+C19+C20</f>
        <v>1131</v>
      </c>
      <c r="D21" s="32"/>
      <c r="E21" s="32"/>
      <c r="F21" s="147">
        <f>C21+D21+E21</f>
        <v>1131</v>
      </c>
      <c r="G21" s="147">
        <f>SUM(G17:G20)</f>
        <v>7102</v>
      </c>
      <c r="H21" s="32"/>
      <c r="I21" s="32"/>
      <c r="J21" s="147">
        <f t="shared" si="1"/>
        <v>7102</v>
      </c>
    </row>
    <row r="22" spans="1:10" ht="15.75" thickTop="1">
      <c r="A22" s="357" t="s">
        <v>8</v>
      </c>
      <c r="B22" s="358"/>
      <c r="C22" s="33"/>
      <c r="D22" s="33"/>
      <c r="E22" s="33"/>
      <c r="F22" s="33"/>
      <c r="G22" s="195"/>
      <c r="H22" s="33"/>
      <c r="I22" s="33"/>
      <c r="J22" s="34"/>
    </row>
    <row r="23" spans="1:10">
      <c r="A23" s="352" t="s">
        <v>145</v>
      </c>
      <c r="B23" s="30" t="s">
        <v>144</v>
      </c>
      <c r="C23" s="30">
        <v>125</v>
      </c>
      <c r="D23" s="30"/>
      <c r="E23" s="30"/>
      <c r="F23" s="30">
        <f t="shared" ref="F23:F28" si="4">C23+D23+E23</f>
        <v>125</v>
      </c>
      <c r="G23" s="30">
        <f>C23+754</f>
        <v>879</v>
      </c>
      <c r="H23" s="30"/>
      <c r="I23" s="30"/>
      <c r="J23" s="31">
        <f t="shared" si="1"/>
        <v>879</v>
      </c>
    </row>
    <row r="24" spans="1:10">
      <c r="A24" s="353"/>
      <c r="B24" s="30" t="s">
        <v>39</v>
      </c>
      <c r="C24" s="30">
        <v>123</v>
      </c>
      <c r="D24" s="30"/>
      <c r="E24" s="30"/>
      <c r="F24" s="30">
        <f t="shared" si="4"/>
        <v>123</v>
      </c>
      <c r="G24" s="30">
        <f>C24+1064</f>
        <v>1187</v>
      </c>
      <c r="H24" s="30"/>
      <c r="I24" s="30"/>
      <c r="J24" s="31">
        <f t="shared" si="1"/>
        <v>1187</v>
      </c>
    </row>
    <row r="25" spans="1:10">
      <c r="A25" s="353"/>
      <c r="B25" s="30" t="s">
        <v>143</v>
      </c>
      <c r="C25" s="30">
        <v>0</v>
      </c>
      <c r="D25" s="30"/>
      <c r="E25" s="30"/>
      <c r="F25" s="30">
        <f t="shared" si="4"/>
        <v>0</v>
      </c>
      <c r="G25" s="30">
        <f t="shared" ref="G25:G27" si="5">C25+0</f>
        <v>0</v>
      </c>
      <c r="H25" s="30"/>
      <c r="I25" s="30"/>
      <c r="J25" s="31">
        <f t="shared" si="1"/>
        <v>0</v>
      </c>
    </row>
    <row r="26" spans="1:10">
      <c r="A26" s="353"/>
      <c r="B26" s="30" t="s">
        <v>40</v>
      </c>
      <c r="C26" s="30">
        <v>0</v>
      </c>
      <c r="D26" s="30"/>
      <c r="E26" s="30"/>
      <c r="F26" s="30">
        <f t="shared" si="4"/>
        <v>0</v>
      </c>
      <c r="G26" s="30">
        <f t="shared" si="5"/>
        <v>0</v>
      </c>
      <c r="H26" s="30"/>
      <c r="I26" s="30"/>
      <c r="J26" s="31">
        <f t="shared" si="1"/>
        <v>0</v>
      </c>
    </row>
    <row r="27" spans="1:10">
      <c r="A27" s="353"/>
      <c r="B27" s="30" t="s">
        <v>41</v>
      </c>
      <c r="C27" s="30">
        <v>0</v>
      </c>
      <c r="D27" s="30"/>
      <c r="E27" s="30"/>
      <c r="F27" s="30">
        <f t="shared" si="4"/>
        <v>0</v>
      </c>
      <c r="G27" s="30">
        <f t="shared" si="5"/>
        <v>0</v>
      </c>
      <c r="H27" s="30"/>
      <c r="I27" s="30"/>
      <c r="J27" s="31">
        <f t="shared" si="1"/>
        <v>0</v>
      </c>
    </row>
    <row r="28" spans="1:10">
      <c r="A28" s="353"/>
      <c r="B28" s="35" t="s">
        <v>232</v>
      </c>
      <c r="C28" s="35">
        <v>86</v>
      </c>
      <c r="D28" s="35"/>
      <c r="E28" s="35"/>
      <c r="F28" s="30">
        <f t="shared" si="4"/>
        <v>86</v>
      </c>
      <c r="G28" s="30">
        <f>C28+741</f>
        <v>827</v>
      </c>
      <c r="H28" s="35"/>
      <c r="I28" s="35"/>
      <c r="J28" s="31">
        <f t="shared" si="1"/>
        <v>827</v>
      </c>
    </row>
    <row r="29" spans="1:10" ht="15.75" thickBot="1">
      <c r="A29" s="354"/>
      <c r="B29" s="32" t="s">
        <v>223</v>
      </c>
      <c r="C29" s="147">
        <f>C26+C27+C28</f>
        <v>86</v>
      </c>
      <c r="D29" s="32"/>
      <c r="E29" s="32"/>
      <c r="F29" s="147">
        <f>C29+D29+E29</f>
        <v>86</v>
      </c>
      <c r="G29" s="147">
        <f>SUM(G26:G28)</f>
        <v>827</v>
      </c>
      <c r="H29" s="32"/>
      <c r="I29" s="32"/>
      <c r="J29" s="147">
        <f>G29+H29+I29</f>
        <v>827</v>
      </c>
    </row>
    <row r="30" spans="1:10" ht="15.75" thickTop="1">
      <c r="A30" s="357" t="s">
        <v>9</v>
      </c>
      <c r="B30" s="358"/>
      <c r="C30" s="33"/>
      <c r="D30" s="33"/>
      <c r="E30" s="33"/>
      <c r="F30" s="33"/>
      <c r="G30" s="195"/>
      <c r="H30" s="33"/>
      <c r="I30" s="33"/>
      <c r="J30" s="34"/>
    </row>
    <row r="31" spans="1:10">
      <c r="A31" s="352" t="s">
        <v>145</v>
      </c>
      <c r="B31" s="30" t="s">
        <v>144</v>
      </c>
      <c r="C31" s="30">
        <v>0</v>
      </c>
      <c r="D31" s="30"/>
      <c r="E31" s="30"/>
      <c r="F31" s="30">
        <f t="shared" ref="F31:F36" si="6">C31+D31+E31</f>
        <v>0</v>
      </c>
      <c r="G31" s="30">
        <f t="shared" ref="G31:G35" si="7">C31</f>
        <v>0</v>
      </c>
      <c r="H31" s="30"/>
      <c r="I31" s="30"/>
      <c r="J31" s="31">
        <f t="shared" si="1"/>
        <v>0</v>
      </c>
    </row>
    <row r="32" spans="1:10">
      <c r="A32" s="353"/>
      <c r="B32" s="30" t="s">
        <v>39</v>
      </c>
      <c r="C32" s="30">
        <v>0</v>
      </c>
      <c r="D32" s="30"/>
      <c r="E32" s="30"/>
      <c r="F32" s="30">
        <f t="shared" si="6"/>
        <v>0</v>
      </c>
      <c r="G32" s="30">
        <f t="shared" si="7"/>
        <v>0</v>
      </c>
      <c r="H32" s="30"/>
      <c r="I32" s="30"/>
      <c r="J32" s="31">
        <f t="shared" si="1"/>
        <v>0</v>
      </c>
    </row>
    <row r="33" spans="1:10">
      <c r="A33" s="353"/>
      <c r="B33" s="30" t="s">
        <v>143</v>
      </c>
      <c r="C33" s="30">
        <v>0</v>
      </c>
      <c r="D33" s="30"/>
      <c r="E33" s="30"/>
      <c r="F33" s="30">
        <f t="shared" si="6"/>
        <v>0</v>
      </c>
      <c r="G33" s="30">
        <f t="shared" si="7"/>
        <v>0</v>
      </c>
      <c r="H33" s="30"/>
      <c r="I33" s="30"/>
      <c r="J33" s="31">
        <f t="shared" si="1"/>
        <v>0</v>
      </c>
    </row>
    <row r="34" spans="1:10">
      <c r="A34" s="353"/>
      <c r="B34" s="30" t="s">
        <v>40</v>
      </c>
      <c r="C34" s="30">
        <v>0</v>
      </c>
      <c r="D34" s="30"/>
      <c r="E34" s="30"/>
      <c r="F34" s="30">
        <f t="shared" si="6"/>
        <v>0</v>
      </c>
      <c r="G34" s="30">
        <f t="shared" si="7"/>
        <v>0</v>
      </c>
      <c r="H34" s="30"/>
      <c r="I34" s="30"/>
      <c r="J34" s="31">
        <f t="shared" si="1"/>
        <v>0</v>
      </c>
    </row>
    <row r="35" spans="1:10">
      <c r="A35" s="353"/>
      <c r="B35" s="30" t="s">
        <v>41</v>
      </c>
      <c r="C35" s="30">
        <v>0</v>
      </c>
      <c r="D35" s="30"/>
      <c r="E35" s="30"/>
      <c r="F35" s="30">
        <f t="shared" si="6"/>
        <v>0</v>
      </c>
      <c r="G35" s="30">
        <f t="shared" si="7"/>
        <v>0</v>
      </c>
      <c r="H35" s="30"/>
      <c r="I35" s="30"/>
      <c r="J35" s="31">
        <f t="shared" si="1"/>
        <v>0</v>
      </c>
    </row>
    <row r="36" spans="1:10" ht="15.75" thickBot="1">
      <c r="A36" s="354"/>
      <c r="B36" s="32" t="s">
        <v>42</v>
      </c>
      <c r="C36" s="147">
        <f>C34+C35</f>
        <v>0</v>
      </c>
      <c r="D36" s="32"/>
      <c r="E36" s="32"/>
      <c r="F36" s="147">
        <f t="shared" si="6"/>
        <v>0</v>
      </c>
      <c r="G36" s="147">
        <f>SUM(G34:G35)</f>
        <v>0</v>
      </c>
      <c r="H36" s="32"/>
      <c r="I36" s="32"/>
      <c r="J36" s="147">
        <f t="shared" si="1"/>
        <v>0</v>
      </c>
    </row>
    <row r="37" spans="1:10" ht="15.75" thickTop="1">
      <c r="A37" s="357" t="s">
        <v>10</v>
      </c>
      <c r="B37" s="358"/>
      <c r="C37" s="33"/>
      <c r="D37" s="33"/>
      <c r="E37" s="33"/>
      <c r="F37" s="33"/>
      <c r="G37" s="195"/>
      <c r="H37" s="33"/>
      <c r="I37" s="33"/>
      <c r="J37" s="34"/>
    </row>
    <row r="38" spans="1:10">
      <c r="A38" s="352" t="s">
        <v>145</v>
      </c>
      <c r="B38" s="30" t="s">
        <v>144</v>
      </c>
      <c r="C38" s="30">
        <v>29</v>
      </c>
      <c r="D38" s="30"/>
      <c r="E38" s="30"/>
      <c r="F38" s="30">
        <f t="shared" ref="F38:F43" si="8">C38+D38+E38</f>
        <v>29</v>
      </c>
      <c r="G38" s="30">
        <f>C38+236</f>
        <v>265</v>
      </c>
      <c r="H38" s="30"/>
      <c r="I38" s="30"/>
      <c r="J38" s="31">
        <f t="shared" si="1"/>
        <v>265</v>
      </c>
    </row>
    <row r="39" spans="1:10">
      <c r="A39" s="353"/>
      <c r="B39" s="30" t="s">
        <v>39</v>
      </c>
      <c r="C39" s="30">
        <v>25</v>
      </c>
      <c r="D39" s="30"/>
      <c r="E39" s="30"/>
      <c r="F39" s="30">
        <f t="shared" si="8"/>
        <v>25</v>
      </c>
      <c r="G39" s="30">
        <f>C39+210</f>
        <v>235</v>
      </c>
      <c r="H39" s="30"/>
      <c r="I39" s="30"/>
      <c r="J39" s="31">
        <f t="shared" si="1"/>
        <v>235</v>
      </c>
    </row>
    <row r="40" spans="1:10">
      <c r="A40" s="353"/>
      <c r="B40" s="30" t="s">
        <v>143</v>
      </c>
      <c r="C40" s="30">
        <v>0</v>
      </c>
      <c r="D40" s="30"/>
      <c r="E40" s="30"/>
      <c r="F40" s="30">
        <f t="shared" si="8"/>
        <v>0</v>
      </c>
      <c r="G40" s="30">
        <f t="shared" ref="G40:G41" si="9">C40+0</f>
        <v>0</v>
      </c>
      <c r="H40" s="30"/>
      <c r="I40" s="30"/>
      <c r="J40" s="31">
        <f t="shared" si="1"/>
        <v>0</v>
      </c>
    </row>
    <row r="41" spans="1:10">
      <c r="A41" s="353"/>
      <c r="B41" s="30" t="s">
        <v>40</v>
      </c>
      <c r="C41" s="30">
        <v>0</v>
      </c>
      <c r="D41" s="30"/>
      <c r="E41" s="30"/>
      <c r="F41" s="30">
        <f t="shared" si="8"/>
        <v>0</v>
      </c>
      <c r="G41" s="30">
        <f t="shared" si="9"/>
        <v>0</v>
      </c>
      <c r="H41" s="30"/>
      <c r="I41" s="30"/>
      <c r="J41" s="31">
        <f t="shared" si="1"/>
        <v>0</v>
      </c>
    </row>
    <row r="42" spans="1:10">
      <c r="A42" s="353"/>
      <c r="B42" s="30" t="s">
        <v>41</v>
      </c>
      <c r="C42" s="30">
        <v>12</v>
      </c>
      <c r="D42" s="30"/>
      <c r="E42" s="30"/>
      <c r="F42" s="30">
        <f t="shared" si="8"/>
        <v>12</v>
      </c>
      <c r="G42" s="30">
        <f>C42+102</f>
        <v>114</v>
      </c>
      <c r="H42" s="30"/>
      <c r="I42" s="30"/>
      <c r="J42" s="31">
        <f t="shared" si="1"/>
        <v>114</v>
      </c>
    </row>
    <row r="43" spans="1:10">
      <c r="A43" s="353"/>
      <c r="B43" s="35" t="s">
        <v>232</v>
      </c>
      <c r="C43" s="35">
        <v>15</v>
      </c>
      <c r="D43" s="35"/>
      <c r="E43" s="35"/>
      <c r="F43" s="30">
        <f t="shared" si="8"/>
        <v>15</v>
      </c>
      <c r="G43" s="30">
        <f>C43+151</f>
        <v>166</v>
      </c>
      <c r="H43" s="35"/>
      <c r="I43" s="35"/>
      <c r="J43" s="31">
        <f t="shared" si="1"/>
        <v>166</v>
      </c>
    </row>
    <row r="44" spans="1:10" ht="15.75" thickBot="1">
      <c r="A44" s="354"/>
      <c r="B44" s="32" t="s">
        <v>223</v>
      </c>
      <c r="C44" s="147">
        <f>C41+C42+C43</f>
        <v>27</v>
      </c>
      <c r="D44" s="32"/>
      <c r="E44" s="32"/>
      <c r="F44" s="147">
        <f>C44+D44+E44</f>
        <v>27</v>
      </c>
      <c r="G44" s="147">
        <f>SUM(G41:G43)</f>
        <v>280</v>
      </c>
      <c r="H44" s="32"/>
      <c r="I44" s="32"/>
      <c r="J44" s="147">
        <f>G44+H44+I44</f>
        <v>280</v>
      </c>
    </row>
    <row r="45" spans="1:10" ht="15.75" thickTop="1">
      <c r="A45" s="357" t="s">
        <v>146</v>
      </c>
      <c r="B45" s="358"/>
      <c r="C45" s="33"/>
      <c r="D45" s="33"/>
      <c r="E45" s="33"/>
      <c r="F45" s="33"/>
      <c r="G45" s="195"/>
      <c r="H45" s="33"/>
      <c r="I45" s="33"/>
      <c r="J45" s="34"/>
    </row>
    <row r="46" spans="1:10">
      <c r="A46" s="352" t="s">
        <v>145</v>
      </c>
      <c r="B46" s="30" t="s">
        <v>144</v>
      </c>
      <c r="C46" s="30">
        <v>476</v>
      </c>
      <c r="D46" s="30"/>
      <c r="E46" s="30"/>
      <c r="F46" s="30">
        <f t="shared" ref="F46:F51" si="10">C46+D46+E46</f>
        <v>476</v>
      </c>
      <c r="G46" s="30">
        <f>C46+3272</f>
        <v>3748</v>
      </c>
      <c r="H46" s="30"/>
      <c r="I46" s="30"/>
      <c r="J46" s="31">
        <f t="shared" si="1"/>
        <v>3748</v>
      </c>
    </row>
    <row r="47" spans="1:10">
      <c r="A47" s="353"/>
      <c r="B47" s="30" t="s">
        <v>39</v>
      </c>
      <c r="C47" s="30">
        <v>251</v>
      </c>
      <c r="D47" s="30"/>
      <c r="E47" s="30"/>
      <c r="F47" s="30">
        <f t="shared" si="10"/>
        <v>251</v>
      </c>
      <c r="G47" s="30">
        <f>C47+2304</f>
        <v>2555</v>
      </c>
      <c r="H47" s="30"/>
      <c r="I47" s="30"/>
      <c r="J47" s="31">
        <f t="shared" si="1"/>
        <v>2555</v>
      </c>
    </row>
    <row r="48" spans="1:10">
      <c r="A48" s="353"/>
      <c r="B48" s="30" t="s">
        <v>143</v>
      </c>
      <c r="C48" s="30">
        <v>0</v>
      </c>
      <c r="D48" s="30"/>
      <c r="E48" s="30"/>
      <c r="F48" s="30">
        <f t="shared" si="10"/>
        <v>0</v>
      </c>
      <c r="G48" s="30">
        <f>C48+0</f>
        <v>0</v>
      </c>
      <c r="H48" s="30"/>
      <c r="I48" s="30"/>
      <c r="J48" s="31">
        <f t="shared" si="1"/>
        <v>0</v>
      </c>
    </row>
    <row r="49" spans="1:10">
      <c r="A49" s="353"/>
      <c r="B49" s="30" t="s">
        <v>224</v>
      </c>
      <c r="C49" s="30">
        <v>123</v>
      </c>
      <c r="D49" s="30"/>
      <c r="E49" s="30"/>
      <c r="F49" s="30">
        <f t="shared" si="10"/>
        <v>123</v>
      </c>
      <c r="G49" s="30">
        <f>C49+1084</f>
        <v>1207</v>
      </c>
      <c r="H49" s="30"/>
      <c r="I49" s="30"/>
      <c r="J49" s="31">
        <f t="shared" si="1"/>
        <v>1207</v>
      </c>
    </row>
    <row r="50" spans="1:10">
      <c r="A50" s="353"/>
      <c r="B50" s="30" t="s">
        <v>41</v>
      </c>
      <c r="C50" s="30">
        <v>31</v>
      </c>
      <c r="D50" s="30"/>
      <c r="E50" s="30"/>
      <c r="F50" s="30">
        <f t="shared" si="10"/>
        <v>31</v>
      </c>
      <c r="G50" s="30">
        <f>C50+233</f>
        <v>264</v>
      </c>
      <c r="H50" s="30"/>
      <c r="I50" s="30"/>
      <c r="J50" s="31">
        <f t="shared" si="1"/>
        <v>264</v>
      </c>
    </row>
    <row r="51" spans="1:10" ht="15.75" thickBot="1">
      <c r="A51" s="354"/>
      <c r="B51" s="32" t="s">
        <v>42</v>
      </c>
      <c r="C51" s="147">
        <f>C49+C50</f>
        <v>154</v>
      </c>
      <c r="D51" s="32"/>
      <c r="E51" s="32"/>
      <c r="F51" s="147">
        <f t="shared" si="10"/>
        <v>154</v>
      </c>
      <c r="G51" s="147">
        <f>SUM(G49:G50)</f>
        <v>1471</v>
      </c>
      <c r="H51" s="32"/>
      <c r="I51" s="32"/>
      <c r="J51" s="147">
        <f>G51+H51+I51</f>
        <v>1471</v>
      </c>
    </row>
    <row r="52" spans="1:10" ht="15.75" thickTop="1">
      <c r="A52" s="357" t="s">
        <v>11</v>
      </c>
      <c r="B52" s="358"/>
      <c r="C52" s="33"/>
      <c r="D52" s="33"/>
      <c r="E52" s="33"/>
      <c r="F52" s="33"/>
      <c r="G52" s="195"/>
      <c r="H52" s="33"/>
      <c r="I52" s="33"/>
      <c r="J52" s="34"/>
    </row>
    <row r="53" spans="1:10">
      <c r="A53" s="352" t="s">
        <v>145</v>
      </c>
      <c r="B53" s="30" t="s">
        <v>144</v>
      </c>
      <c r="C53" s="30">
        <v>34</v>
      </c>
      <c r="D53" s="30"/>
      <c r="E53" s="30"/>
      <c r="F53" s="30">
        <f t="shared" ref="F53:F57" si="11">C53+D53+E53</f>
        <v>34</v>
      </c>
      <c r="G53" s="30">
        <f>C53+251</f>
        <v>285</v>
      </c>
      <c r="H53" s="30"/>
      <c r="I53" s="30"/>
      <c r="J53" s="31">
        <f t="shared" si="1"/>
        <v>285</v>
      </c>
    </row>
    <row r="54" spans="1:10">
      <c r="A54" s="353"/>
      <c r="B54" s="30" t="s">
        <v>39</v>
      </c>
      <c r="C54" s="30">
        <v>31</v>
      </c>
      <c r="D54" s="30"/>
      <c r="E54" s="30"/>
      <c r="F54" s="30">
        <f t="shared" si="11"/>
        <v>31</v>
      </c>
      <c r="G54" s="30">
        <f>C54+212</f>
        <v>243</v>
      </c>
      <c r="H54" s="30"/>
      <c r="I54" s="30"/>
      <c r="J54" s="31">
        <f t="shared" si="1"/>
        <v>243</v>
      </c>
    </row>
    <row r="55" spans="1:10">
      <c r="A55" s="353"/>
      <c r="B55" s="30" t="s">
        <v>143</v>
      </c>
      <c r="C55" s="30">
        <v>0</v>
      </c>
      <c r="D55" s="30"/>
      <c r="E55" s="30"/>
      <c r="F55" s="30">
        <f t="shared" si="11"/>
        <v>0</v>
      </c>
      <c r="G55" s="30">
        <f>C55+0</f>
        <v>0</v>
      </c>
      <c r="H55" s="30"/>
      <c r="I55" s="30"/>
      <c r="J55" s="31">
        <f t="shared" si="1"/>
        <v>0</v>
      </c>
    </row>
    <row r="56" spans="1:10">
      <c r="A56" s="353"/>
      <c r="B56" s="30" t="s">
        <v>226</v>
      </c>
      <c r="C56" s="30">
        <v>27</v>
      </c>
      <c r="D56" s="30"/>
      <c r="E56" s="30"/>
      <c r="F56" s="30">
        <f t="shared" si="11"/>
        <v>27</v>
      </c>
      <c r="G56" s="30">
        <f>C56+187</f>
        <v>214</v>
      </c>
      <c r="H56" s="30"/>
      <c r="I56" s="30"/>
      <c r="J56" s="31">
        <f t="shared" si="1"/>
        <v>214</v>
      </c>
    </row>
    <row r="57" spans="1:10">
      <c r="A57" s="353"/>
      <c r="B57" s="30" t="s">
        <v>225</v>
      </c>
      <c r="C57" s="30">
        <v>0</v>
      </c>
      <c r="D57" s="30"/>
      <c r="E57" s="30"/>
      <c r="F57" s="30">
        <f t="shared" si="11"/>
        <v>0</v>
      </c>
      <c r="G57" s="30">
        <f>C57+0</f>
        <v>0</v>
      </c>
      <c r="H57" s="30"/>
      <c r="I57" s="30"/>
      <c r="J57" s="31">
        <f t="shared" si="1"/>
        <v>0</v>
      </c>
    </row>
    <row r="58" spans="1:10" ht="15.75" thickBot="1">
      <c r="A58" s="354"/>
      <c r="B58" s="32" t="s">
        <v>42</v>
      </c>
      <c r="C58" s="148">
        <f>C56+C57</f>
        <v>27</v>
      </c>
      <c r="D58" s="35"/>
      <c r="E58" s="35"/>
      <c r="F58" s="148">
        <f>C58+D58+E58</f>
        <v>27</v>
      </c>
      <c r="G58" s="148">
        <f>SUM(G56:G57)</f>
        <v>214</v>
      </c>
      <c r="H58" s="35"/>
      <c r="I58" s="35"/>
      <c r="J58" s="148">
        <f>G58+H58+I58</f>
        <v>214</v>
      </c>
    </row>
    <row r="59" spans="1:10" ht="15.75" thickTop="1">
      <c r="A59" s="357" t="s">
        <v>44</v>
      </c>
      <c r="B59" s="358"/>
      <c r="C59" s="30"/>
      <c r="D59" s="30"/>
      <c r="E59" s="30"/>
      <c r="F59" s="30"/>
      <c r="G59" s="30"/>
      <c r="H59" s="30"/>
      <c r="I59" s="30"/>
      <c r="J59" s="30"/>
    </row>
    <row r="60" spans="1:10" ht="15" customHeight="1">
      <c r="A60" s="360" t="s">
        <v>145</v>
      </c>
      <c r="B60" s="30" t="s">
        <v>45</v>
      </c>
      <c r="C60" s="30">
        <v>465</v>
      </c>
      <c r="D60" s="30"/>
      <c r="E60" s="30"/>
      <c r="F60" s="30">
        <f t="shared" ref="F60:F72" si="12">C60+D60+E60</f>
        <v>465</v>
      </c>
      <c r="G60" s="30">
        <f>C60+1973</f>
        <v>2438</v>
      </c>
      <c r="H60" s="30"/>
      <c r="I60" s="30"/>
      <c r="J60" s="30">
        <f t="shared" si="1"/>
        <v>2438</v>
      </c>
    </row>
    <row r="61" spans="1:10">
      <c r="A61" s="361"/>
      <c r="B61" s="30" t="s">
        <v>39</v>
      </c>
      <c r="C61" s="30">
        <v>110</v>
      </c>
      <c r="D61" s="30"/>
      <c r="E61" s="30"/>
      <c r="F61" s="30">
        <f t="shared" si="12"/>
        <v>110</v>
      </c>
      <c r="G61" s="30">
        <f>C61+1750</f>
        <v>1860</v>
      </c>
      <c r="H61" s="30"/>
      <c r="I61" s="30"/>
      <c r="J61" s="30">
        <f t="shared" si="1"/>
        <v>1860</v>
      </c>
    </row>
    <row r="62" spans="1:10">
      <c r="A62" s="361"/>
      <c r="B62" s="30" t="s">
        <v>143</v>
      </c>
      <c r="C62" s="30">
        <v>0</v>
      </c>
      <c r="D62" s="30"/>
      <c r="E62" s="30"/>
      <c r="F62" s="30">
        <f t="shared" si="12"/>
        <v>0</v>
      </c>
      <c r="G62" s="30">
        <f>C62+0</f>
        <v>0</v>
      </c>
      <c r="H62" s="30"/>
      <c r="I62" s="30"/>
      <c r="J62" s="30">
        <f t="shared" si="1"/>
        <v>0</v>
      </c>
    </row>
    <row r="63" spans="1:10">
      <c r="A63" s="361"/>
      <c r="B63" s="30" t="s">
        <v>40</v>
      </c>
      <c r="C63" s="30">
        <v>0</v>
      </c>
      <c r="D63" s="30"/>
      <c r="E63" s="30"/>
      <c r="F63" s="30">
        <f t="shared" si="12"/>
        <v>0</v>
      </c>
      <c r="G63" s="30">
        <f>C63+21</f>
        <v>21</v>
      </c>
      <c r="H63" s="30"/>
      <c r="I63" s="30"/>
      <c r="J63" s="30">
        <f t="shared" si="1"/>
        <v>21</v>
      </c>
    </row>
    <row r="64" spans="1:10">
      <c r="A64" s="361"/>
      <c r="B64" s="30" t="s">
        <v>41</v>
      </c>
      <c r="C64" s="30">
        <v>15</v>
      </c>
      <c r="D64" s="30"/>
      <c r="E64" s="30"/>
      <c r="F64" s="30">
        <f t="shared" si="12"/>
        <v>15</v>
      </c>
      <c r="G64" s="30">
        <f>C64+136</f>
        <v>151</v>
      </c>
      <c r="H64" s="30"/>
      <c r="I64" s="30"/>
      <c r="J64" s="30">
        <f t="shared" si="1"/>
        <v>151</v>
      </c>
    </row>
    <row r="65" spans="1:36">
      <c r="A65" s="361"/>
      <c r="B65" s="30" t="s">
        <v>42</v>
      </c>
      <c r="C65" s="149">
        <f>C63+C64</f>
        <v>15</v>
      </c>
      <c r="D65" s="30"/>
      <c r="E65" s="30"/>
      <c r="F65" s="149">
        <f>C65+D65+E65</f>
        <v>15</v>
      </c>
      <c r="G65" s="149">
        <f>SUM(G63:G64)</f>
        <v>172</v>
      </c>
      <c r="H65" s="30"/>
      <c r="I65" s="30"/>
      <c r="J65" s="149">
        <f>G65+H65+I65</f>
        <v>172</v>
      </c>
    </row>
    <row r="66" spans="1:36" ht="18.75" customHeight="1">
      <c r="A66" s="196"/>
      <c r="B66" s="44" t="s">
        <v>160</v>
      </c>
      <c r="C66" s="41"/>
      <c r="D66" s="41"/>
      <c r="E66" s="41"/>
      <c r="F66" s="41"/>
      <c r="G66" s="30"/>
      <c r="H66" s="41"/>
      <c r="I66" s="41"/>
      <c r="J66" s="42"/>
    </row>
    <row r="67" spans="1:36">
      <c r="A67" s="362" t="s">
        <v>145</v>
      </c>
      <c r="B67" s="30" t="s">
        <v>144</v>
      </c>
      <c r="C67" s="30">
        <v>37</v>
      </c>
      <c r="D67" s="30"/>
      <c r="E67" s="30"/>
      <c r="F67" s="30">
        <f t="shared" si="12"/>
        <v>37</v>
      </c>
      <c r="G67" s="30">
        <f>C67+274</f>
        <v>311</v>
      </c>
      <c r="H67" s="30"/>
      <c r="I67" s="30"/>
      <c r="J67" s="30">
        <f t="shared" si="1"/>
        <v>311</v>
      </c>
    </row>
    <row r="68" spans="1:36">
      <c r="A68" s="362"/>
      <c r="B68" s="30" t="s">
        <v>39</v>
      </c>
      <c r="C68" s="30">
        <v>31</v>
      </c>
      <c r="D68" s="30"/>
      <c r="E68" s="30"/>
      <c r="F68" s="30">
        <f t="shared" si="12"/>
        <v>31</v>
      </c>
      <c r="G68" s="30">
        <f>C68+227</f>
        <v>258</v>
      </c>
      <c r="H68" s="30"/>
      <c r="I68" s="30"/>
      <c r="J68" s="30">
        <f t="shared" si="1"/>
        <v>258</v>
      </c>
    </row>
    <row r="69" spans="1:36">
      <c r="A69" s="362"/>
      <c r="B69" s="30" t="s">
        <v>143</v>
      </c>
      <c r="C69" s="30">
        <v>0</v>
      </c>
      <c r="D69" s="30"/>
      <c r="E69" s="30"/>
      <c r="F69" s="30">
        <f t="shared" si="12"/>
        <v>0</v>
      </c>
      <c r="G69" s="30">
        <f>C69+0</f>
        <v>0</v>
      </c>
      <c r="H69" s="30"/>
      <c r="I69" s="30"/>
      <c r="J69" s="30">
        <f t="shared" si="1"/>
        <v>0</v>
      </c>
    </row>
    <row r="70" spans="1:36">
      <c r="A70" s="362"/>
      <c r="B70" s="30" t="s">
        <v>40</v>
      </c>
      <c r="C70" s="30">
        <v>25</v>
      </c>
      <c r="D70" s="30"/>
      <c r="E70" s="30"/>
      <c r="F70" s="30">
        <f t="shared" si="12"/>
        <v>25</v>
      </c>
      <c r="G70" s="30">
        <f>C70+156</f>
        <v>181</v>
      </c>
      <c r="H70" s="30"/>
      <c r="I70" s="30"/>
      <c r="J70" s="30">
        <f t="shared" si="1"/>
        <v>181</v>
      </c>
    </row>
    <row r="71" spans="1:36">
      <c r="A71" s="362"/>
      <c r="B71" s="30" t="s">
        <v>41</v>
      </c>
      <c r="C71" s="30">
        <v>13</v>
      </c>
      <c r="D71" s="30"/>
      <c r="E71" s="30"/>
      <c r="F71" s="30">
        <f t="shared" si="12"/>
        <v>13</v>
      </c>
      <c r="G71" s="30">
        <f>C71+98</f>
        <v>111</v>
      </c>
      <c r="H71" s="30"/>
      <c r="I71" s="30"/>
      <c r="J71" s="30">
        <f t="shared" si="1"/>
        <v>111</v>
      </c>
    </row>
    <row r="72" spans="1:36">
      <c r="A72" s="362"/>
      <c r="B72" s="30" t="s">
        <v>42</v>
      </c>
      <c r="C72" s="149">
        <f>C70+C71</f>
        <v>38</v>
      </c>
      <c r="D72" s="30"/>
      <c r="E72" s="30"/>
      <c r="F72" s="149">
        <f t="shared" si="12"/>
        <v>38</v>
      </c>
      <c r="G72" s="149">
        <f>SUM(G70:G71)</f>
        <v>292</v>
      </c>
      <c r="H72" s="30"/>
      <c r="I72" s="30"/>
      <c r="J72" s="149">
        <f>G72+H72+I72</f>
        <v>292</v>
      </c>
    </row>
    <row r="73" spans="1:36">
      <c r="A73" s="37"/>
      <c r="B73" s="38"/>
      <c r="C73" s="38"/>
      <c r="D73" s="39"/>
      <c r="E73" s="40"/>
      <c r="F73" s="38"/>
      <c r="G73" s="38"/>
      <c r="H73" s="38"/>
      <c r="I73" s="38"/>
      <c r="J73" s="38"/>
    </row>
    <row r="74" spans="1:36">
      <c r="A74" s="363" t="s">
        <v>159</v>
      </c>
      <c r="B74" s="364"/>
      <c r="C74" s="364"/>
      <c r="D74" s="364"/>
      <c r="E74" s="364"/>
      <c r="F74" s="364"/>
      <c r="G74" s="364"/>
      <c r="H74" s="364"/>
      <c r="I74" s="364"/>
      <c r="J74" s="365"/>
    </row>
    <row r="75" spans="1:36" ht="15.75">
      <c r="A75" s="349" t="s">
        <v>33</v>
      </c>
      <c r="B75" s="349"/>
      <c r="C75" s="351" t="s">
        <v>360</v>
      </c>
      <c r="D75" s="351"/>
      <c r="E75" s="351"/>
      <c r="F75" s="351"/>
      <c r="G75" s="351" t="s">
        <v>301</v>
      </c>
      <c r="H75" s="351"/>
      <c r="I75" s="351"/>
      <c r="J75" s="351"/>
    </row>
    <row r="76" spans="1:36" ht="31.5">
      <c r="A76" s="350"/>
      <c r="B76" s="350"/>
      <c r="C76" s="5" t="s">
        <v>34</v>
      </c>
      <c r="D76" s="5" t="s">
        <v>216</v>
      </c>
      <c r="E76" s="5" t="s">
        <v>147</v>
      </c>
      <c r="F76" s="5" t="s">
        <v>3</v>
      </c>
      <c r="G76" s="5" t="s">
        <v>34</v>
      </c>
      <c r="H76" s="5" t="s">
        <v>216</v>
      </c>
      <c r="I76" s="5" t="s">
        <v>147</v>
      </c>
      <c r="J76" s="5" t="s">
        <v>3</v>
      </c>
    </row>
    <row r="77" spans="1:36" ht="18.75" customHeight="1">
      <c r="A77" s="43"/>
      <c r="B77" s="30" t="s">
        <v>161</v>
      </c>
      <c r="C77" s="191">
        <v>183</v>
      </c>
      <c r="D77" s="30"/>
      <c r="E77" s="30"/>
      <c r="F77" s="149">
        <f>C77+D77+E77</f>
        <v>183</v>
      </c>
      <c r="G77" s="30">
        <f>C77+1495</f>
        <v>1678</v>
      </c>
      <c r="H77" s="30"/>
      <c r="I77" s="30"/>
      <c r="J77" s="149">
        <f>G77+H77+I77</f>
        <v>1678</v>
      </c>
    </row>
    <row r="79" spans="1:36">
      <c r="A79" s="359" t="s">
        <v>220</v>
      </c>
      <c r="B79" s="359"/>
      <c r="C79" s="359"/>
      <c r="D79" s="359"/>
      <c r="E79" s="359"/>
      <c r="F79" s="359"/>
      <c r="G79" s="359"/>
      <c r="H79" s="359"/>
      <c r="I79" s="359"/>
      <c r="J79" s="359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</row>
  </sheetData>
  <mergeCells count="29">
    <mergeCell ref="A75:B76"/>
    <mergeCell ref="C75:F75"/>
    <mergeCell ref="G75:J75"/>
    <mergeCell ref="A79:J79"/>
    <mergeCell ref="A52:B52"/>
    <mergeCell ref="A53:A58"/>
    <mergeCell ref="A59:B59"/>
    <mergeCell ref="A60:A65"/>
    <mergeCell ref="A67:A72"/>
    <mergeCell ref="A74:J74"/>
    <mergeCell ref="A46:A51"/>
    <mergeCell ref="A6:B6"/>
    <mergeCell ref="A7:A12"/>
    <mergeCell ref="A13:B13"/>
    <mergeCell ref="A14:A21"/>
    <mergeCell ref="A22:B22"/>
    <mergeCell ref="A23:A29"/>
    <mergeCell ref="A30:B30"/>
    <mergeCell ref="A31:A36"/>
    <mergeCell ref="A37:B37"/>
    <mergeCell ref="A38:A44"/>
    <mergeCell ref="A45:B45"/>
    <mergeCell ref="A1:J1"/>
    <mergeCell ref="A2:J2"/>
    <mergeCell ref="A3:D3"/>
    <mergeCell ref="E3:J3"/>
    <mergeCell ref="A4:B5"/>
    <mergeCell ref="C4:F4"/>
    <mergeCell ref="G4:J4"/>
  </mergeCells>
  <pageMargins left="0.36" right="0.17" top="0.18" bottom="0.25" header="0.18" footer="0.23"/>
  <pageSetup paperSize="9" orientation="portrait" r:id="rId1"/>
  <rowBreaks count="1" manualBreakCount="1">
    <brk id="44" max="16383" man="1"/>
  </rowBreaks>
  <ignoredErrors>
    <ignoredError sqref="G5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Y37"/>
  <sheetViews>
    <sheetView workbookViewId="0">
      <selection activeCell="B7" sqref="B7"/>
    </sheetView>
  </sheetViews>
  <sheetFormatPr defaultColWidth="9.140625" defaultRowHeight="12"/>
  <cols>
    <col min="1" max="1" width="4" style="81" customWidth="1"/>
    <col min="2" max="2" width="13.85546875" style="81" customWidth="1"/>
    <col min="3" max="3" width="25.140625" style="81" bestFit="1" customWidth="1"/>
    <col min="4" max="4" width="11" style="81" customWidth="1"/>
    <col min="5" max="5" width="14" style="81" customWidth="1"/>
    <col min="6" max="6" width="11.7109375" style="81" customWidth="1"/>
    <col min="7" max="8" width="12.42578125" style="81" customWidth="1"/>
    <col min="9" max="9" width="6.85546875" style="81" customWidth="1"/>
    <col min="10" max="10" width="12" style="81" customWidth="1"/>
    <col min="11" max="11" width="7.5703125" style="81" customWidth="1"/>
    <col min="12" max="12" width="10.28515625" style="81" customWidth="1"/>
    <col min="13" max="13" width="9.7109375" style="81" customWidth="1"/>
    <col min="14" max="14" width="11.7109375" style="81" customWidth="1"/>
    <col min="15" max="15" width="16.28515625" style="81" customWidth="1"/>
    <col min="16" max="16" width="15" style="81" customWidth="1"/>
    <col min="17" max="17" width="14.7109375" style="81" customWidth="1"/>
    <col min="18" max="19" width="14.42578125" style="81" customWidth="1"/>
    <col min="20" max="20" width="6.28515625" style="81" customWidth="1"/>
    <col min="21" max="21" width="6.5703125" style="81" customWidth="1"/>
    <col min="22" max="22" width="6.7109375" style="81" customWidth="1"/>
    <col min="23" max="23" width="6" style="81" customWidth="1"/>
    <col min="24" max="24" width="14.140625" style="81" customWidth="1"/>
    <col min="25" max="25" width="9.140625" style="81" customWidth="1"/>
    <col min="26" max="16384" width="9.140625" style="81"/>
  </cols>
  <sheetData>
    <row r="1" spans="1:25" s="74" customFormat="1" ht="15">
      <c r="A1" s="379" t="s">
        <v>193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1"/>
    </row>
    <row r="2" spans="1:25" s="74" customFormat="1" ht="15">
      <c r="A2" s="382" t="s">
        <v>12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</row>
    <row r="3" spans="1:25" s="74" customFormat="1" ht="18" customHeight="1">
      <c r="A3" s="383" t="s">
        <v>266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4" t="s">
        <v>358</v>
      </c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</row>
    <row r="4" spans="1:25" s="55" customFormat="1" ht="12.75">
      <c r="A4" s="368" t="s">
        <v>13</v>
      </c>
      <c r="B4" s="368" t="s">
        <v>233</v>
      </c>
      <c r="C4" s="368" t="s">
        <v>229</v>
      </c>
      <c r="D4" s="368" t="s">
        <v>106</v>
      </c>
      <c r="E4" s="385" t="s">
        <v>135</v>
      </c>
      <c r="F4" s="385" t="s">
        <v>108</v>
      </c>
      <c r="G4" s="386" t="s">
        <v>234</v>
      </c>
      <c r="H4" s="386"/>
      <c r="I4" s="387" t="s">
        <v>235</v>
      </c>
      <c r="J4" s="387"/>
      <c r="K4" s="387"/>
      <c r="L4" s="387"/>
      <c r="M4" s="387"/>
      <c r="N4" s="387"/>
      <c r="O4" s="388" t="s">
        <v>237</v>
      </c>
      <c r="P4" s="388"/>
      <c r="Q4" s="388"/>
      <c r="R4" s="388"/>
      <c r="S4" s="388"/>
      <c r="T4" s="389" t="s">
        <v>238</v>
      </c>
      <c r="U4" s="389"/>
      <c r="V4" s="389"/>
      <c r="W4" s="389"/>
      <c r="X4" s="389"/>
      <c r="Y4" s="368" t="s">
        <v>4</v>
      </c>
    </row>
    <row r="5" spans="1:25" s="55" customFormat="1" ht="102">
      <c r="A5" s="368"/>
      <c r="B5" s="368"/>
      <c r="C5" s="368"/>
      <c r="D5" s="368"/>
      <c r="E5" s="385"/>
      <c r="F5" s="385"/>
      <c r="G5" s="373" t="s">
        <v>136</v>
      </c>
      <c r="H5" s="373" t="s">
        <v>137</v>
      </c>
      <c r="I5" s="375" t="s">
        <v>56</v>
      </c>
      <c r="J5" s="375" t="s">
        <v>236</v>
      </c>
      <c r="K5" s="375" t="s">
        <v>14</v>
      </c>
      <c r="L5" s="375" t="s">
        <v>57</v>
      </c>
      <c r="M5" s="375" t="s">
        <v>15</v>
      </c>
      <c r="N5" s="375" t="s">
        <v>58</v>
      </c>
      <c r="O5" s="377" t="s">
        <v>138</v>
      </c>
      <c r="P5" s="377" t="s">
        <v>248</v>
      </c>
      <c r="Q5" s="367" t="s">
        <v>249</v>
      </c>
      <c r="R5" s="367" t="s">
        <v>250</v>
      </c>
      <c r="S5" s="367" t="s">
        <v>251</v>
      </c>
      <c r="T5" s="368" t="s">
        <v>105</v>
      </c>
      <c r="U5" s="369"/>
      <c r="V5" s="368" t="s">
        <v>139</v>
      </c>
      <c r="W5" s="368"/>
      <c r="X5" s="94" t="s">
        <v>140</v>
      </c>
      <c r="Y5" s="368"/>
    </row>
    <row r="6" spans="1:25" s="55" customFormat="1" ht="18" customHeight="1">
      <c r="A6" s="368"/>
      <c r="B6" s="368"/>
      <c r="C6" s="368"/>
      <c r="D6" s="368"/>
      <c r="E6" s="385"/>
      <c r="F6" s="385"/>
      <c r="G6" s="374"/>
      <c r="H6" s="374"/>
      <c r="I6" s="376"/>
      <c r="J6" s="376"/>
      <c r="K6" s="376"/>
      <c r="L6" s="376"/>
      <c r="M6" s="376"/>
      <c r="N6" s="376"/>
      <c r="O6" s="378"/>
      <c r="P6" s="378"/>
      <c r="Q6" s="367"/>
      <c r="R6" s="367"/>
      <c r="S6" s="367"/>
      <c r="T6" s="94" t="s">
        <v>21</v>
      </c>
      <c r="U6" s="63" t="s">
        <v>22</v>
      </c>
      <c r="V6" s="96" t="s">
        <v>21</v>
      </c>
      <c r="W6" s="96" t="s">
        <v>22</v>
      </c>
      <c r="X6" s="94"/>
      <c r="Y6" s="368"/>
    </row>
    <row r="7" spans="1:25" s="74" customFormat="1">
      <c r="A7" s="75"/>
      <c r="B7" s="75" t="s">
        <v>35</v>
      </c>
      <c r="C7" s="75" t="s">
        <v>36</v>
      </c>
      <c r="D7" s="75" t="s">
        <v>37</v>
      </c>
      <c r="E7" s="68" t="s">
        <v>115</v>
      </c>
      <c r="F7" s="68" t="s">
        <v>100</v>
      </c>
      <c r="G7" s="77" t="s">
        <v>101</v>
      </c>
      <c r="H7" s="77" t="s">
        <v>102</v>
      </c>
      <c r="I7" s="77" t="s">
        <v>116</v>
      </c>
      <c r="J7" s="77" t="s">
        <v>117</v>
      </c>
      <c r="K7" s="77" t="s">
        <v>103</v>
      </c>
      <c r="L7" s="77" t="s">
        <v>118</v>
      </c>
      <c r="M7" s="77" t="s">
        <v>104</v>
      </c>
      <c r="N7" s="77" t="s">
        <v>119</v>
      </c>
      <c r="O7" s="75" t="s">
        <v>120</v>
      </c>
      <c r="P7" s="75" t="s">
        <v>121</v>
      </c>
      <c r="Q7" s="75" t="s">
        <v>141</v>
      </c>
      <c r="R7" s="75" t="s">
        <v>142</v>
      </c>
      <c r="S7" s="75" t="s">
        <v>122</v>
      </c>
      <c r="T7" s="75" t="s">
        <v>123</v>
      </c>
      <c r="U7" s="48" t="s">
        <v>124</v>
      </c>
      <c r="V7" s="76" t="s">
        <v>125</v>
      </c>
      <c r="W7" s="76" t="s">
        <v>126</v>
      </c>
      <c r="X7" s="75" t="s">
        <v>127</v>
      </c>
      <c r="Y7" s="75" t="s">
        <v>128</v>
      </c>
    </row>
    <row r="8" spans="1:25" s="55" customFormat="1" ht="12.75">
      <c r="A8" s="368" t="s">
        <v>107</v>
      </c>
      <c r="B8" s="368"/>
      <c r="C8" s="368"/>
      <c r="D8" s="368"/>
      <c r="E8" s="368"/>
      <c r="F8" s="368"/>
      <c r="G8" s="94"/>
      <c r="H8" s="94"/>
      <c r="I8" s="94"/>
      <c r="J8" s="94"/>
      <c r="K8" s="94"/>
      <c r="L8" s="94">
        <v>340</v>
      </c>
      <c r="M8" s="94"/>
      <c r="N8" s="94">
        <v>20</v>
      </c>
      <c r="O8" s="96"/>
      <c r="P8" s="96">
        <v>175</v>
      </c>
      <c r="Q8" s="96"/>
      <c r="R8" s="64"/>
      <c r="S8" s="97">
        <v>35</v>
      </c>
      <c r="T8" s="372">
        <v>175</v>
      </c>
      <c r="U8" s="372"/>
      <c r="V8" s="65"/>
      <c r="W8" s="65"/>
      <c r="X8" s="96">
        <v>5</v>
      </c>
      <c r="Y8" s="66"/>
    </row>
    <row r="9" spans="1:25" s="74" customFormat="1">
      <c r="A9" s="93">
        <v>1</v>
      </c>
      <c r="B9" s="67" t="s">
        <v>259</v>
      </c>
      <c r="C9" s="115" t="s">
        <v>262</v>
      </c>
      <c r="D9" s="67" t="s">
        <v>259</v>
      </c>
      <c r="E9" s="197">
        <v>48579</v>
      </c>
      <c r="F9" s="53" t="s">
        <v>265</v>
      </c>
      <c r="G9" s="186">
        <v>1651</v>
      </c>
      <c r="H9" s="49" t="s">
        <v>267</v>
      </c>
      <c r="I9" s="75" t="s">
        <v>267</v>
      </c>
      <c r="J9" s="75" t="s">
        <v>267</v>
      </c>
      <c r="K9" s="75" t="s">
        <v>267</v>
      </c>
      <c r="L9" s="75" t="s">
        <v>267</v>
      </c>
      <c r="M9" s="75" t="s">
        <v>267</v>
      </c>
      <c r="N9" s="75" t="s">
        <v>267</v>
      </c>
      <c r="O9" s="186">
        <v>1189</v>
      </c>
      <c r="P9" s="186">
        <v>992</v>
      </c>
      <c r="Q9" s="186">
        <v>1189</v>
      </c>
      <c r="R9" s="186">
        <v>992</v>
      </c>
      <c r="S9" s="174">
        <v>102</v>
      </c>
      <c r="T9" s="76" t="s">
        <v>267</v>
      </c>
      <c r="U9" s="76" t="s">
        <v>267</v>
      </c>
      <c r="V9" s="76" t="s">
        <v>267</v>
      </c>
      <c r="W9" s="76" t="s">
        <v>267</v>
      </c>
      <c r="X9" s="76" t="s">
        <v>267</v>
      </c>
      <c r="Y9" s="78"/>
    </row>
    <row r="10" spans="1:25" s="74" customFormat="1">
      <c r="A10" s="93">
        <v>2</v>
      </c>
      <c r="B10" s="67" t="s">
        <v>259</v>
      </c>
      <c r="C10" s="115" t="s">
        <v>263</v>
      </c>
      <c r="D10" s="67" t="s">
        <v>259</v>
      </c>
      <c r="E10" s="198">
        <v>46022</v>
      </c>
      <c r="F10" s="53" t="s">
        <v>265</v>
      </c>
      <c r="G10" s="186">
        <v>1392</v>
      </c>
      <c r="H10" s="49" t="s">
        <v>267</v>
      </c>
      <c r="I10" s="75" t="s">
        <v>267</v>
      </c>
      <c r="J10" s="75" t="s">
        <v>267</v>
      </c>
      <c r="K10" s="75" t="s">
        <v>267</v>
      </c>
      <c r="L10" s="75" t="s">
        <v>267</v>
      </c>
      <c r="M10" s="75" t="s">
        <v>267</v>
      </c>
      <c r="N10" s="75" t="s">
        <v>267</v>
      </c>
      <c r="O10" s="186">
        <v>1002</v>
      </c>
      <c r="P10" s="186">
        <v>835</v>
      </c>
      <c r="Q10" s="186">
        <v>1002</v>
      </c>
      <c r="R10" s="186">
        <v>835</v>
      </c>
      <c r="S10" s="174">
        <v>87</v>
      </c>
      <c r="T10" s="76" t="s">
        <v>267</v>
      </c>
      <c r="U10" s="76" t="s">
        <v>267</v>
      </c>
      <c r="V10" s="76" t="s">
        <v>267</v>
      </c>
      <c r="W10" s="76" t="s">
        <v>267</v>
      </c>
      <c r="X10" s="76" t="s">
        <v>267</v>
      </c>
      <c r="Y10" s="79"/>
    </row>
    <row r="11" spans="1:25" s="74" customFormat="1">
      <c r="A11" s="93">
        <v>3</v>
      </c>
      <c r="B11" s="67" t="s">
        <v>259</v>
      </c>
      <c r="C11" s="115" t="s">
        <v>264</v>
      </c>
      <c r="D11" s="67" t="s">
        <v>259</v>
      </c>
      <c r="E11" s="199">
        <v>46507</v>
      </c>
      <c r="F11" s="53" t="s">
        <v>265</v>
      </c>
      <c r="G11" s="186">
        <v>1304</v>
      </c>
      <c r="H11" s="49" t="s">
        <v>267</v>
      </c>
      <c r="I11" s="75" t="s">
        <v>267</v>
      </c>
      <c r="J11" s="75" t="s">
        <v>267</v>
      </c>
      <c r="K11" s="75" t="s">
        <v>267</v>
      </c>
      <c r="L11" s="75" t="s">
        <v>267</v>
      </c>
      <c r="M11" s="75" t="s">
        <v>267</v>
      </c>
      <c r="N11" s="75" t="s">
        <v>267</v>
      </c>
      <c r="O11" s="186">
        <v>938</v>
      </c>
      <c r="P11" s="186">
        <v>782</v>
      </c>
      <c r="Q11" s="186">
        <v>938</v>
      </c>
      <c r="R11" s="186">
        <v>782</v>
      </c>
      <c r="S11" s="174">
        <v>94</v>
      </c>
      <c r="T11" s="76" t="s">
        <v>267</v>
      </c>
      <c r="U11" s="76" t="s">
        <v>267</v>
      </c>
      <c r="V11" s="76" t="s">
        <v>267</v>
      </c>
      <c r="W11" s="76" t="s">
        <v>267</v>
      </c>
      <c r="X11" s="76" t="s">
        <v>267</v>
      </c>
      <c r="Y11" s="78"/>
    </row>
    <row r="12" spans="1:25" s="74" customFormat="1">
      <c r="A12" s="93"/>
      <c r="B12" s="67"/>
      <c r="C12" s="60"/>
      <c r="D12" s="60"/>
      <c r="E12" s="60"/>
      <c r="F12" s="60"/>
      <c r="G12" s="48"/>
      <c r="H12" s="48"/>
      <c r="I12" s="75"/>
      <c r="J12" s="75"/>
      <c r="K12" s="75"/>
      <c r="L12" s="75"/>
      <c r="M12" s="75"/>
      <c r="N12" s="75"/>
      <c r="O12" s="75"/>
      <c r="P12" s="75"/>
      <c r="Q12" s="75"/>
      <c r="R12" s="76"/>
      <c r="S12" s="76"/>
      <c r="T12" s="76"/>
      <c r="U12" s="76"/>
      <c r="V12" s="76"/>
      <c r="W12" s="76"/>
      <c r="X12" s="76"/>
      <c r="Y12" s="79"/>
    </row>
    <row r="13" spans="1:25" s="74" customFormat="1">
      <c r="A13" s="93"/>
      <c r="B13" s="67"/>
      <c r="C13" s="80"/>
      <c r="D13" s="80"/>
      <c r="E13" s="80"/>
      <c r="F13" s="80"/>
      <c r="G13" s="48"/>
      <c r="H13" s="48"/>
      <c r="I13" s="48"/>
      <c r="J13" s="48"/>
      <c r="K13" s="75"/>
      <c r="L13" s="75"/>
      <c r="M13" s="75"/>
      <c r="N13" s="75"/>
      <c r="O13" s="75"/>
      <c r="P13" s="75"/>
      <c r="Q13" s="75"/>
      <c r="R13" s="76"/>
      <c r="S13" s="76"/>
      <c r="T13" s="76"/>
      <c r="U13" s="76"/>
      <c r="V13" s="76"/>
      <c r="W13" s="76"/>
      <c r="X13" s="76"/>
      <c r="Y13" s="79"/>
    </row>
    <row r="15" spans="1:25" ht="12.75">
      <c r="B15" s="140" t="s">
        <v>268</v>
      </c>
      <c r="P15" s="73"/>
      <c r="R15" s="172"/>
    </row>
    <row r="16" spans="1:25" ht="12.75">
      <c r="B16" s="140" t="s">
        <v>273</v>
      </c>
      <c r="P16" s="73"/>
      <c r="R16" s="172"/>
    </row>
    <row r="17" spans="16:25">
      <c r="P17" s="73"/>
    </row>
    <row r="18" spans="16:25">
      <c r="P18" s="73"/>
    </row>
    <row r="25" spans="16:25">
      <c r="V25" s="370"/>
      <c r="W25" s="370"/>
      <c r="X25" s="370"/>
      <c r="Y25" s="370"/>
    </row>
    <row r="26" spans="16:25">
      <c r="V26" s="370"/>
      <c r="W26" s="370"/>
      <c r="X26" s="370"/>
      <c r="Y26" s="370"/>
    </row>
    <row r="27" spans="16:25">
      <c r="V27" s="371"/>
      <c r="W27" s="371"/>
      <c r="X27" s="371"/>
      <c r="Y27" s="371"/>
    </row>
    <row r="28" spans="16:25">
      <c r="V28" s="366"/>
      <c r="W28" s="95"/>
      <c r="X28" s="366"/>
      <c r="Y28" s="95"/>
    </row>
    <row r="29" spans="16:25">
      <c r="V29" s="366"/>
      <c r="W29" s="95"/>
      <c r="X29" s="366"/>
      <c r="Y29" s="95"/>
    </row>
    <row r="30" spans="16:25">
      <c r="V30" s="366"/>
      <c r="W30" s="366"/>
      <c r="X30" s="366"/>
      <c r="Y30" s="95"/>
    </row>
    <row r="31" spans="16:25">
      <c r="V31" s="95"/>
      <c r="W31" s="95"/>
      <c r="X31" s="82"/>
      <c r="Y31" s="69"/>
    </row>
    <row r="32" spans="16:25">
      <c r="V32" s="95"/>
      <c r="W32" s="95"/>
      <c r="X32" s="83"/>
      <c r="Y32" s="69"/>
    </row>
    <row r="33" spans="22:25">
      <c r="V33" s="95"/>
      <c r="W33" s="95"/>
      <c r="X33" s="84"/>
      <c r="Y33" s="70"/>
    </row>
    <row r="34" spans="22:25">
      <c r="V34" s="95"/>
      <c r="W34" s="95"/>
      <c r="X34" s="85"/>
      <c r="Y34" s="71"/>
    </row>
    <row r="35" spans="22:25">
      <c r="V35" s="95"/>
      <c r="W35" s="95"/>
      <c r="X35" s="86"/>
      <c r="Y35" s="72"/>
    </row>
    <row r="36" spans="22:25">
      <c r="V36" s="95"/>
      <c r="W36" s="95"/>
      <c r="X36" s="87"/>
      <c r="Y36" s="73"/>
    </row>
    <row r="37" spans="22:25">
      <c r="V37" s="95"/>
      <c r="W37" s="95"/>
      <c r="X37" s="62"/>
      <c r="Y37" s="73"/>
    </row>
  </sheetData>
  <mergeCells count="38"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V30:X30"/>
    <mergeCell ref="R5:R6"/>
    <mergeCell ref="S5:S6"/>
    <mergeCell ref="T5:U5"/>
    <mergeCell ref="V5:W5"/>
    <mergeCell ref="V25:Y25"/>
    <mergeCell ref="V26:Y26"/>
    <mergeCell ref="V27:Y27"/>
    <mergeCell ref="V28:V29"/>
    <mergeCell ref="X28:X29"/>
    <mergeCell ref="T8:U8"/>
    <mergeCell ref="Y4:Y6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A12" sqref="A12"/>
    </sheetView>
  </sheetViews>
  <sheetFormatPr defaultColWidth="9.140625" defaultRowHeight="15"/>
  <cols>
    <col min="4" max="4" width="21.7109375" customWidth="1"/>
    <col min="5" max="5" width="17.28515625" customWidth="1"/>
    <col min="8" max="8" width="14.7109375" customWidth="1"/>
    <col min="9" max="9" width="14" customWidth="1"/>
    <col min="10" max="10" width="13.140625" customWidth="1"/>
  </cols>
  <sheetData>
    <row r="1" spans="1:10">
      <c r="A1" s="390" t="s">
        <v>244</v>
      </c>
      <c r="B1" s="391"/>
      <c r="C1" s="391"/>
      <c r="D1" s="391"/>
      <c r="E1" s="391"/>
      <c r="F1" s="391"/>
      <c r="G1" s="391"/>
      <c r="H1" s="391"/>
      <c r="I1" s="391"/>
      <c r="J1" s="392"/>
    </row>
    <row r="2" spans="1:10">
      <c r="A2" s="393" t="s">
        <v>47</v>
      </c>
      <c r="B2" s="393"/>
      <c r="C2" s="393"/>
      <c r="D2" s="393"/>
      <c r="E2" s="393"/>
      <c r="F2" s="394" t="s">
        <v>71</v>
      </c>
      <c r="G2" s="394"/>
      <c r="H2" s="394"/>
      <c r="I2" s="394"/>
      <c r="J2" s="394"/>
    </row>
    <row r="3" spans="1:10">
      <c r="A3" s="395" t="s">
        <v>243</v>
      </c>
      <c r="B3" s="395"/>
      <c r="C3" s="395"/>
      <c r="D3" s="395"/>
      <c r="E3" s="395"/>
      <c r="F3" s="395"/>
      <c r="G3" s="395"/>
      <c r="H3" s="395"/>
      <c r="I3" s="395"/>
      <c r="J3" s="395"/>
    </row>
    <row r="4" spans="1:10" ht="75">
      <c r="A4" s="3" t="s">
        <v>48</v>
      </c>
      <c r="B4" s="3" t="s">
        <v>49</v>
      </c>
      <c r="C4" s="3" t="s">
        <v>27</v>
      </c>
      <c r="D4" s="3" t="s">
        <v>50</v>
      </c>
      <c r="E4" s="3" t="s">
        <v>51</v>
      </c>
      <c r="F4" s="3" t="s">
        <v>29</v>
      </c>
      <c r="G4" s="3" t="s">
        <v>30</v>
      </c>
      <c r="H4" s="3" t="s">
        <v>52</v>
      </c>
      <c r="I4" s="4" t="s">
        <v>53</v>
      </c>
      <c r="J4" s="4" t="s">
        <v>54</v>
      </c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9" spans="1:10">
      <c r="A9" t="s">
        <v>240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5"/>
  <sheetViews>
    <sheetView showGridLines="0" workbookViewId="0">
      <selection activeCell="A5" sqref="A5"/>
    </sheetView>
  </sheetViews>
  <sheetFormatPr defaultColWidth="10" defaultRowHeight="15" customHeight="1"/>
  <cols>
    <col min="1" max="1" width="14.85546875" style="150" customWidth="1"/>
    <col min="2" max="2" width="21.42578125" style="150" customWidth="1"/>
    <col min="3" max="3" width="18.85546875" style="150" customWidth="1"/>
    <col min="4" max="4" width="30.85546875" style="150" bestFit="1" customWidth="1"/>
    <col min="5" max="5" width="12.140625" style="150" customWidth="1"/>
    <col min="6" max="6" width="12.85546875" style="150" customWidth="1"/>
    <col min="7" max="7" width="37.28515625" style="150" customWidth="1"/>
    <col min="8" max="8" width="21.7109375" style="150" customWidth="1"/>
    <col min="9" max="9" width="16.85546875" style="150" customWidth="1"/>
    <col min="10" max="10" width="9.140625" style="150" customWidth="1"/>
    <col min="11" max="11" width="14.140625" style="150" customWidth="1"/>
    <col min="12" max="12" width="10" style="150" customWidth="1"/>
    <col min="13" max="16384" width="10" style="150"/>
  </cols>
  <sheetData>
    <row r="1" spans="1:11" ht="15" customHeight="1">
      <c r="A1" s="408" t="s">
        <v>279</v>
      </c>
      <c r="B1" s="409"/>
      <c r="C1" s="409"/>
      <c r="D1" s="409"/>
      <c r="E1" s="409"/>
      <c r="F1" s="409"/>
      <c r="G1" s="409"/>
      <c r="H1" s="409"/>
      <c r="I1" s="410"/>
      <c r="J1" s="152"/>
      <c r="K1" s="152"/>
    </row>
    <row r="2" spans="1:11" ht="15" customHeight="1">
      <c r="A2" s="411" t="s">
        <v>277</v>
      </c>
      <c r="B2" s="412"/>
      <c r="C2" s="412"/>
      <c r="D2" s="412"/>
      <c r="E2" s="412"/>
      <c r="F2" s="412"/>
      <c r="G2" s="412"/>
      <c r="H2" s="412"/>
      <c r="I2" s="412"/>
      <c r="J2" s="152"/>
      <c r="K2" s="152"/>
    </row>
    <row r="3" spans="1:11" ht="15" customHeight="1">
      <c r="A3" s="401" t="s">
        <v>312</v>
      </c>
      <c r="B3" s="399"/>
      <c r="C3" s="399"/>
      <c r="D3" s="399"/>
      <c r="E3" s="399"/>
      <c r="F3" s="399"/>
      <c r="G3" s="399"/>
      <c r="H3" s="399"/>
      <c r="I3" s="399"/>
      <c r="J3" s="152"/>
      <c r="K3" s="152"/>
    </row>
    <row r="4" spans="1:11" ht="75" customHeight="1">
      <c r="A4" s="267" t="s">
        <v>23</v>
      </c>
      <c r="B4" s="153" t="s">
        <v>73</v>
      </c>
      <c r="C4" s="267" t="s">
        <v>74</v>
      </c>
      <c r="D4" s="153" t="s">
        <v>24</v>
      </c>
      <c r="E4" s="153" t="s">
        <v>25</v>
      </c>
      <c r="F4" s="153" t="s">
        <v>16</v>
      </c>
      <c r="G4" s="153" t="s">
        <v>75</v>
      </c>
      <c r="H4" s="153" t="s">
        <v>76</v>
      </c>
      <c r="I4" s="153" t="s">
        <v>148</v>
      </c>
      <c r="J4" s="152"/>
      <c r="K4" s="152"/>
    </row>
    <row r="5" spans="1:11" ht="15" customHeight="1">
      <c r="A5" s="154">
        <v>1</v>
      </c>
      <c r="B5" s="154">
        <v>2</v>
      </c>
      <c r="C5" s="154">
        <v>3</v>
      </c>
      <c r="D5" s="155" t="s">
        <v>26</v>
      </c>
      <c r="E5" s="154">
        <v>5</v>
      </c>
      <c r="F5" s="154">
        <v>6</v>
      </c>
      <c r="G5" s="154">
        <v>7</v>
      </c>
      <c r="H5" s="154">
        <v>8</v>
      </c>
      <c r="I5" s="154">
        <v>9</v>
      </c>
      <c r="J5" s="152"/>
      <c r="K5" s="152"/>
    </row>
    <row r="6" spans="1:11" ht="15" customHeight="1">
      <c r="A6" s="156" t="s">
        <v>297</v>
      </c>
      <c r="B6" s="157">
        <v>2</v>
      </c>
      <c r="C6" s="157">
        <v>54</v>
      </c>
      <c r="D6" s="157">
        <f t="shared" ref="D6:D13" si="0">B6+C6</f>
        <v>56</v>
      </c>
      <c r="E6" s="157">
        <v>30</v>
      </c>
      <c r="F6" s="157">
        <v>10</v>
      </c>
      <c r="G6" s="157">
        <v>16</v>
      </c>
      <c r="H6" s="152">
        <v>0</v>
      </c>
      <c r="I6" s="152"/>
      <c r="J6" s="152"/>
      <c r="K6" s="152"/>
    </row>
    <row r="7" spans="1:11" ht="15" customHeight="1">
      <c r="A7" s="156" t="s">
        <v>290</v>
      </c>
      <c r="B7" s="152">
        <v>0</v>
      </c>
      <c r="C7" s="152">
        <v>68</v>
      </c>
      <c r="D7" s="157">
        <f t="shared" si="0"/>
        <v>68</v>
      </c>
      <c r="E7" s="152">
        <v>24</v>
      </c>
      <c r="F7" s="152">
        <v>10</v>
      </c>
      <c r="G7" s="152">
        <v>34</v>
      </c>
      <c r="H7" s="152">
        <v>0</v>
      </c>
      <c r="I7" s="152"/>
      <c r="J7" s="152"/>
      <c r="K7" s="152"/>
    </row>
    <row r="8" spans="1:11" ht="15" customHeight="1">
      <c r="A8" s="156" t="s">
        <v>305</v>
      </c>
      <c r="B8" s="152">
        <v>6</v>
      </c>
      <c r="C8" s="152">
        <v>44</v>
      </c>
      <c r="D8" s="157">
        <f t="shared" si="0"/>
        <v>50</v>
      </c>
      <c r="E8" s="152">
        <v>26</v>
      </c>
      <c r="F8" s="152">
        <v>9</v>
      </c>
      <c r="G8" s="152">
        <v>15</v>
      </c>
      <c r="H8" s="152">
        <v>0</v>
      </c>
      <c r="I8" s="152"/>
      <c r="J8" s="152"/>
      <c r="K8" s="152"/>
    </row>
    <row r="9" spans="1:11" ht="15" customHeight="1">
      <c r="A9" s="156" t="s">
        <v>291</v>
      </c>
      <c r="B9" s="152">
        <v>0</v>
      </c>
      <c r="C9" s="152">
        <v>56</v>
      </c>
      <c r="D9" s="157">
        <f t="shared" si="0"/>
        <v>56</v>
      </c>
      <c r="E9" s="176">
        <v>21</v>
      </c>
      <c r="F9" s="176">
        <v>9</v>
      </c>
      <c r="G9" s="176">
        <v>24</v>
      </c>
      <c r="H9" s="152">
        <v>2</v>
      </c>
      <c r="I9" s="152"/>
      <c r="J9" s="152"/>
      <c r="K9" s="152"/>
    </row>
    <row r="10" spans="1:11" ht="15" customHeight="1">
      <c r="A10" s="156" t="s">
        <v>292</v>
      </c>
      <c r="B10" s="152">
        <v>6</v>
      </c>
      <c r="C10" s="152">
        <v>44</v>
      </c>
      <c r="D10" s="152">
        <f t="shared" si="0"/>
        <v>50</v>
      </c>
      <c r="E10" s="152">
        <v>8</v>
      </c>
      <c r="F10" s="152">
        <v>10</v>
      </c>
      <c r="G10" s="152">
        <v>32</v>
      </c>
      <c r="H10" s="152">
        <v>0</v>
      </c>
      <c r="I10" s="152"/>
      <c r="J10" s="152"/>
      <c r="K10" s="152"/>
    </row>
    <row r="11" spans="1:11" ht="15" customHeight="1">
      <c r="A11" s="212" t="s">
        <v>293</v>
      </c>
      <c r="B11" s="152">
        <v>0</v>
      </c>
      <c r="C11" s="152">
        <v>54</v>
      </c>
      <c r="D11" s="152">
        <f t="shared" si="0"/>
        <v>54</v>
      </c>
      <c r="E11" s="152">
        <v>6</v>
      </c>
      <c r="F11" s="152">
        <v>12</v>
      </c>
      <c r="G11" s="152">
        <v>36</v>
      </c>
      <c r="H11" s="152">
        <v>0</v>
      </c>
      <c r="I11" s="152"/>
      <c r="J11" s="152"/>
      <c r="K11" s="152"/>
    </row>
    <row r="12" spans="1:11" ht="15" customHeight="1">
      <c r="A12" s="156" t="s">
        <v>294</v>
      </c>
      <c r="B12" s="152">
        <v>0</v>
      </c>
      <c r="C12" s="152">
        <v>80</v>
      </c>
      <c r="D12" s="152">
        <f t="shared" si="0"/>
        <v>80</v>
      </c>
      <c r="E12" s="152">
        <v>7</v>
      </c>
      <c r="F12" s="152">
        <v>11</v>
      </c>
      <c r="G12" s="152">
        <v>62</v>
      </c>
      <c r="H12" s="152">
        <v>0</v>
      </c>
      <c r="I12" s="152"/>
      <c r="J12" s="152"/>
      <c r="K12" s="152"/>
    </row>
    <row r="13" spans="1:11" ht="15" customHeight="1">
      <c r="A13" s="156" t="s">
        <v>295</v>
      </c>
      <c r="B13" s="152">
        <v>10</v>
      </c>
      <c r="C13" s="152">
        <v>56</v>
      </c>
      <c r="D13" s="152">
        <f t="shared" si="0"/>
        <v>66</v>
      </c>
      <c r="E13" s="152">
        <v>19</v>
      </c>
      <c r="F13" s="152">
        <v>10</v>
      </c>
      <c r="G13" s="152">
        <v>37</v>
      </c>
      <c r="H13" s="152">
        <v>0</v>
      </c>
      <c r="I13" s="152"/>
      <c r="J13" s="152"/>
      <c r="K13" s="152"/>
    </row>
    <row r="14" spans="1:11" ht="15" customHeight="1">
      <c r="A14" s="156" t="s">
        <v>296</v>
      </c>
      <c r="B14" s="152">
        <v>8</v>
      </c>
      <c r="C14" s="152">
        <v>70</v>
      </c>
      <c r="D14" s="152">
        <f>B14+C14</f>
        <v>78</v>
      </c>
      <c r="E14" s="152">
        <v>14</v>
      </c>
      <c r="F14" s="152">
        <v>11</v>
      </c>
      <c r="G14" s="152">
        <v>53</v>
      </c>
      <c r="H14" s="152">
        <v>0</v>
      </c>
      <c r="I14" s="152"/>
      <c r="J14" s="152"/>
      <c r="K14" s="152"/>
    </row>
    <row r="15" spans="1:11" ht="15" customHeight="1">
      <c r="A15" s="156" t="s">
        <v>298</v>
      </c>
      <c r="B15" s="152"/>
      <c r="C15" s="152"/>
      <c r="D15" s="152"/>
      <c r="E15" s="152"/>
      <c r="F15" s="152"/>
      <c r="G15" s="152"/>
      <c r="H15" s="152"/>
      <c r="I15" s="152"/>
      <c r="J15" s="152"/>
      <c r="K15" s="152"/>
    </row>
    <row r="16" spans="1:11" ht="15" customHeight="1">
      <c r="A16" s="156" t="s">
        <v>299</v>
      </c>
      <c r="B16" s="242"/>
      <c r="C16" s="242"/>
      <c r="D16" s="152"/>
      <c r="E16" s="243"/>
      <c r="F16" s="243"/>
      <c r="G16" s="243"/>
      <c r="H16" s="152"/>
      <c r="I16" s="152"/>
      <c r="J16" s="152"/>
      <c r="K16" s="152"/>
    </row>
    <row r="17" spans="1:11" ht="15" customHeight="1">
      <c r="A17" s="156" t="s">
        <v>300</v>
      </c>
      <c r="B17" s="152"/>
      <c r="C17" s="193"/>
      <c r="D17" s="152"/>
      <c r="E17" s="193"/>
      <c r="F17" s="193"/>
      <c r="G17" s="193"/>
      <c r="H17" s="152"/>
      <c r="I17" s="152"/>
      <c r="J17" s="152"/>
      <c r="K17" s="152"/>
    </row>
    <row r="18" spans="1:11" ht="15" customHeight="1">
      <c r="A18" s="159"/>
      <c r="B18" s="157"/>
      <c r="C18" s="157"/>
      <c r="D18" s="157"/>
      <c r="E18" s="157"/>
      <c r="F18" s="157"/>
      <c r="G18" s="157"/>
      <c r="H18" s="152"/>
      <c r="I18" s="152"/>
      <c r="J18" s="152"/>
      <c r="K18" s="152"/>
    </row>
    <row r="19" spans="1:11" ht="15" customHeight="1">
      <c r="A19" s="160" t="s">
        <v>3</v>
      </c>
      <c r="B19" s="161">
        <f>SUM(B6:B17)</f>
        <v>32</v>
      </c>
      <c r="C19" s="161">
        <f>SUM(C6:C17)</f>
        <v>526</v>
      </c>
      <c r="D19" s="161">
        <f t="shared" ref="D19:G19" si="1">SUM(D6:D18)</f>
        <v>558</v>
      </c>
      <c r="E19" s="161">
        <f t="shared" si="1"/>
        <v>155</v>
      </c>
      <c r="F19" s="161">
        <f t="shared" si="1"/>
        <v>92</v>
      </c>
      <c r="G19" s="161">
        <f t="shared" si="1"/>
        <v>309</v>
      </c>
      <c r="H19" s="161">
        <f>SUM(H6:H18)</f>
        <v>2</v>
      </c>
      <c r="I19" s="161"/>
      <c r="J19" s="152"/>
      <c r="K19" s="152"/>
    </row>
    <row r="20" spans="1:11" ht="15" customHeight="1">
      <c r="A20" s="152"/>
      <c r="B20" s="152"/>
      <c r="C20" s="152"/>
      <c r="D20" s="152"/>
      <c r="E20" s="152"/>
      <c r="F20" s="152"/>
      <c r="G20" s="152"/>
      <c r="H20" s="152"/>
      <c r="I20" s="152"/>
      <c r="J20" s="152"/>
      <c r="K20" s="152"/>
    </row>
    <row r="21" spans="1:11" ht="15" customHeight="1">
      <c r="A21" s="408" t="s">
        <v>278</v>
      </c>
      <c r="B21" s="413"/>
      <c r="C21" s="413"/>
      <c r="D21" s="413"/>
      <c r="E21" s="413"/>
      <c r="F21" s="413"/>
      <c r="G21" s="413"/>
      <c r="H21" s="413"/>
      <c r="I21" s="414"/>
      <c r="J21" s="152"/>
      <c r="K21" s="152"/>
    </row>
    <row r="22" spans="1:11" ht="15" customHeight="1">
      <c r="A22" s="401" t="s">
        <v>312</v>
      </c>
      <c r="B22" s="399"/>
      <c r="C22" s="399"/>
      <c r="D22" s="399"/>
      <c r="E22" s="399"/>
      <c r="F22" s="399"/>
      <c r="G22" s="399"/>
      <c r="H22" s="399"/>
      <c r="I22" s="399"/>
      <c r="J22" s="152"/>
      <c r="K22" s="152"/>
    </row>
    <row r="23" spans="1:11" ht="46.5" customHeight="1">
      <c r="A23" s="162" t="s">
        <v>13</v>
      </c>
      <c r="B23" s="163" t="s">
        <v>77</v>
      </c>
      <c r="C23" s="163" t="s">
        <v>78</v>
      </c>
      <c r="D23" s="152"/>
      <c r="E23" s="152"/>
      <c r="F23" s="152"/>
      <c r="G23" s="152"/>
      <c r="H23" s="152"/>
      <c r="I23" s="152"/>
      <c r="J23" s="152"/>
      <c r="K23" s="152"/>
    </row>
    <row r="24" spans="1:11" ht="29.85" customHeight="1">
      <c r="A24" s="177">
        <v>1</v>
      </c>
      <c r="B24" s="230" t="s">
        <v>289</v>
      </c>
      <c r="C24" s="233">
        <v>24</v>
      </c>
      <c r="D24" s="152"/>
      <c r="E24" s="152"/>
      <c r="F24" s="152"/>
      <c r="G24" s="152"/>
      <c r="H24" s="152"/>
      <c r="I24" s="152"/>
      <c r="J24" s="152"/>
      <c r="K24" s="152"/>
    </row>
    <row r="25" spans="1:11" ht="29.85" customHeight="1">
      <c r="A25" s="229">
        <v>2</v>
      </c>
      <c r="B25" s="262" t="s">
        <v>287</v>
      </c>
      <c r="C25" s="263">
        <v>34</v>
      </c>
      <c r="D25" s="175"/>
      <c r="E25" s="175"/>
      <c r="F25" s="152"/>
      <c r="G25" s="152"/>
      <c r="H25" s="152"/>
      <c r="I25" s="152"/>
      <c r="J25" s="152"/>
      <c r="K25" s="152"/>
    </row>
    <row r="26" spans="1:11" ht="29.85" customHeight="1">
      <c r="A26" s="229">
        <v>3</v>
      </c>
      <c r="B26" s="265" t="s">
        <v>304</v>
      </c>
      <c r="C26" s="266">
        <v>10</v>
      </c>
      <c r="D26" s="175"/>
      <c r="E26" s="175"/>
      <c r="F26" s="152"/>
      <c r="G26" s="152"/>
      <c r="H26" s="152"/>
      <c r="I26" s="152"/>
      <c r="J26" s="152"/>
      <c r="K26" s="152"/>
    </row>
    <row r="27" spans="1:11" ht="29.85" customHeight="1">
      <c r="A27" s="229">
        <v>4</v>
      </c>
      <c r="B27" s="246" t="s">
        <v>314</v>
      </c>
      <c r="C27" s="264">
        <v>2</v>
      </c>
      <c r="D27" s="175"/>
      <c r="E27" s="175"/>
      <c r="F27" s="152"/>
      <c r="G27" s="152"/>
      <c r="H27" s="152"/>
      <c r="I27" s="152"/>
      <c r="J27" s="152"/>
      <c r="K27" s="152"/>
    </row>
    <row r="28" spans="1:11" ht="29.85" customHeight="1">
      <c r="A28" s="177"/>
      <c r="B28" s="194"/>
      <c r="C28" s="192"/>
      <c r="D28" s="152"/>
      <c r="E28" s="152"/>
      <c r="F28" s="152"/>
      <c r="G28" s="152"/>
      <c r="H28" s="152"/>
      <c r="I28" s="152"/>
      <c r="J28" s="152"/>
      <c r="K28" s="152"/>
    </row>
    <row r="29" spans="1:11" ht="15" customHeight="1">
      <c r="A29" s="406" t="s">
        <v>79</v>
      </c>
      <c r="B29" s="407"/>
      <c r="C29" s="407"/>
      <c r="D29" s="407"/>
      <c r="E29" s="407"/>
      <c r="F29" s="407"/>
      <c r="G29" s="407"/>
      <c r="H29" s="407"/>
      <c r="I29" s="407"/>
      <c r="J29" s="152"/>
      <c r="K29" s="152"/>
    </row>
    <row r="30" spans="1:11" ht="75" customHeight="1">
      <c r="A30" s="162" t="s">
        <v>13</v>
      </c>
      <c r="B30" s="163" t="s">
        <v>80</v>
      </c>
      <c r="C30" s="163" t="s">
        <v>78</v>
      </c>
      <c r="D30" s="153" t="s">
        <v>149</v>
      </c>
      <c r="E30" s="152"/>
      <c r="F30" s="152"/>
      <c r="G30" s="152"/>
      <c r="H30" s="152"/>
      <c r="I30" s="152"/>
      <c r="J30" s="152"/>
      <c r="K30" s="152"/>
    </row>
    <row r="31" spans="1:11" ht="30">
      <c r="A31" s="165">
        <v>1</v>
      </c>
      <c r="B31" s="178" t="s">
        <v>282</v>
      </c>
      <c r="C31" s="164">
        <v>14</v>
      </c>
      <c r="D31" s="152"/>
      <c r="E31" s="152"/>
      <c r="F31" s="152"/>
      <c r="G31" s="152"/>
      <c r="H31" s="152"/>
      <c r="I31" s="152"/>
      <c r="J31" s="152"/>
      <c r="K31" s="152"/>
    </row>
    <row r="32" spans="1:11" ht="15" customHeight="1">
      <c r="A32" s="165"/>
      <c r="B32" s="166"/>
      <c r="C32" s="166"/>
      <c r="D32" s="152"/>
      <c r="E32" s="152"/>
      <c r="F32" s="152"/>
      <c r="G32" s="152"/>
      <c r="H32" s="152"/>
      <c r="I32" s="152"/>
      <c r="J32" s="152"/>
      <c r="K32" s="152"/>
    </row>
    <row r="33" spans="1:11" ht="15" customHeight="1">
      <c r="A33" s="165"/>
      <c r="B33" s="166"/>
      <c r="C33" s="166"/>
      <c r="D33" s="152"/>
      <c r="E33" s="152"/>
      <c r="F33" s="152"/>
      <c r="G33" s="152"/>
      <c r="H33" s="152"/>
      <c r="I33" s="152"/>
      <c r="J33" s="152"/>
      <c r="K33" s="152"/>
    </row>
    <row r="34" spans="1:11" ht="15" customHeight="1">
      <c r="A34" s="165"/>
      <c r="B34" s="166"/>
      <c r="C34" s="166"/>
      <c r="D34" s="152"/>
      <c r="E34" s="152"/>
      <c r="F34" s="152"/>
      <c r="G34" s="152"/>
      <c r="H34" s="152"/>
      <c r="I34" s="152"/>
      <c r="J34" s="152"/>
      <c r="K34" s="152"/>
    </row>
    <row r="35" spans="1:11" ht="15" customHeight="1">
      <c r="A35" s="169" t="s">
        <v>280</v>
      </c>
      <c r="B35" s="170"/>
      <c r="C35" s="170"/>
      <c r="D35" s="170"/>
      <c r="E35" s="170"/>
      <c r="F35" s="170"/>
      <c r="G35" s="170"/>
      <c r="H35" s="170"/>
      <c r="I35" s="170"/>
      <c r="J35" s="170"/>
      <c r="K35" s="171"/>
    </row>
    <row r="36" spans="1:11" ht="15" customHeight="1">
      <c r="A36" s="401" t="s">
        <v>313</v>
      </c>
      <c r="B36" s="399"/>
      <c r="C36" s="399"/>
      <c r="D36" s="399"/>
      <c r="E36" s="399"/>
      <c r="F36" s="399"/>
      <c r="G36" s="399"/>
      <c r="H36" s="399"/>
      <c r="I36" s="399"/>
      <c r="J36" s="399"/>
      <c r="K36" s="399"/>
    </row>
    <row r="37" spans="1:11" ht="15" customHeight="1">
      <c r="A37" s="396" t="s">
        <v>48</v>
      </c>
      <c r="B37" s="403" t="s">
        <v>23</v>
      </c>
      <c r="C37" s="405" t="s">
        <v>13</v>
      </c>
      <c r="D37" s="403" t="s">
        <v>28</v>
      </c>
      <c r="E37" s="396" t="s">
        <v>29</v>
      </c>
      <c r="F37" s="396" t="s">
        <v>30</v>
      </c>
      <c r="G37" s="403" t="s">
        <v>31</v>
      </c>
      <c r="H37" s="403" t="s">
        <v>32</v>
      </c>
      <c r="I37" s="396" t="s">
        <v>81</v>
      </c>
      <c r="J37" s="397"/>
      <c r="K37" s="397"/>
    </row>
    <row r="38" spans="1:11" ht="48.75" customHeight="1">
      <c r="A38" s="402"/>
      <c r="B38" s="404"/>
      <c r="C38" s="402"/>
      <c r="D38" s="404"/>
      <c r="E38" s="402"/>
      <c r="F38" s="402"/>
      <c r="G38" s="404"/>
      <c r="H38" s="404"/>
      <c r="I38" s="201" t="s">
        <v>150</v>
      </c>
      <c r="J38" s="162" t="s">
        <v>82</v>
      </c>
      <c r="K38" s="163" t="s">
        <v>151</v>
      </c>
    </row>
    <row r="39" spans="1:11" s="256" customFormat="1" ht="30">
      <c r="A39" s="250">
        <v>2024</v>
      </c>
      <c r="B39" s="251" t="s">
        <v>315</v>
      </c>
      <c r="C39" s="251">
        <v>1</v>
      </c>
      <c r="D39" s="251" t="s">
        <v>316</v>
      </c>
      <c r="E39" s="251">
        <v>70</v>
      </c>
      <c r="F39" s="251" t="s">
        <v>119</v>
      </c>
      <c r="G39" s="252" t="s">
        <v>317</v>
      </c>
      <c r="H39" s="251"/>
      <c r="I39" s="253"/>
      <c r="J39" s="254"/>
      <c r="K39" s="253"/>
    </row>
    <row r="40" spans="1:11" s="256" customFormat="1" ht="30">
      <c r="A40" s="250">
        <v>2024</v>
      </c>
      <c r="B40" s="251" t="s">
        <v>315</v>
      </c>
      <c r="C40" s="251">
        <v>2</v>
      </c>
      <c r="D40" s="252" t="s">
        <v>318</v>
      </c>
      <c r="E40" s="251">
        <v>84</v>
      </c>
      <c r="F40" s="251" t="s">
        <v>119</v>
      </c>
      <c r="G40" s="252" t="s">
        <v>319</v>
      </c>
      <c r="H40" s="255">
        <v>8777583962</v>
      </c>
      <c r="I40" s="253"/>
      <c r="J40" s="254"/>
      <c r="K40" s="253"/>
    </row>
    <row r="41" spans="1:11" s="256" customFormat="1" ht="15" customHeight="1">
      <c r="A41" s="250">
        <v>2024</v>
      </c>
      <c r="B41" s="251" t="s">
        <v>315</v>
      </c>
      <c r="C41" s="251">
        <v>3</v>
      </c>
      <c r="D41" s="252" t="s">
        <v>320</v>
      </c>
      <c r="E41" s="251">
        <v>55</v>
      </c>
      <c r="F41" s="251" t="s">
        <v>119</v>
      </c>
      <c r="G41" s="252" t="s">
        <v>321</v>
      </c>
      <c r="H41" s="255"/>
      <c r="I41" s="253"/>
      <c r="J41" s="254"/>
      <c r="K41" s="253"/>
    </row>
    <row r="42" spans="1:11" ht="30">
      <c r="A42" s="250">
        <v>2024</v>
      </c>
      <c r="B42" s="251" t="s">
        <v>315</v>
      </c>
      <c r="C42" s="251">
        <v>4</v>
      </c>
      <c r="D42" s="226" t="s">
        <v>322</v>
      </c>
      <c r="E42" s="226">
        <v>73</v>
      </c>
      <c r="F42" s="226" t="s">
        <v>119</v>
      </c>
      <c r="G42" s="245" t="s">
        <v>323</v>
      </c>
      <c r="H42" s="226">
        <v>7890466617</v>
      </c>
      <c r="I42" s="4"/>
      <c r="J42" s="200"/>
      <c r="K42" s="166"/>
    </row>
    <row r="43" spans="1:11">
      <c r="A43" s="250"/>
      <c r="B43" s="251"/>
      <c r="C43" s="251"/>
      <c r="D43" s="223"/>
      <c r="E43" s="224"/>
      <c r="F43" s="225"/>
      <c r="G43" s="231"/>
      <c r="H43" s="226"/>
      <c r="I43" s="232"/>
      <c r="J43" s="200"/>
      <c r="K43" s="166"/>
    </row>
    <row r="44" spans="1:11" ht="15" customHeight="1">
      <c r="A44" s="398" t="s">
        <v>83</v>
      </c>
      <c r="B44" s="399"/>
      <c r="C44" s="399"/>
      <c r="D44" s="399"/>
      <c r="E44" s="399"/>
      <c r="F44" s="400"/>
      <c r="G44" s="400"/>
      <c r="H44" s="400"/>
      <c r="I44" s="189"/>
      <c r="J44" s="213"/>
      <c r="K44" s="189"/>
    </row>
    <row r="45" spans="1:11" ht="15" customHeight="1">
      <c r="A45" s="158" t="s">
        <v>84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52"/>
    </row>
  </sheetData>
  <autoFilter ref="I38:I45"/>
  <mergeCells count="17">
    <mergeCell ref="A29:I29"/>
    <mergeCell ref="A1:I1"/>
    <mergeCell ref="A2:I2"/>
    <mergeCell ref="A3:I3"/>
    <mergeCell ref="A21:I21"/>
    <mergeCell ref="A22:I22"/>
    <mergeCell ref="I37:K37"/>
    <mergeCell ref="A44:H44"/>
    <mergeCell ref="A36:K36"/>
    <mergeCell ref="A37:A38"/>
    <mergeCell ref="B37:B38"/>
    <mergeCell ref="C37:C38"/>
    <mergeCell ref="D37:D38"/>
    <mergeCell ref="E37:E38"/>
    <mergeCell ref="F37:F38"/>
    <mergeCell ref="G37:G38"/>
    <mergeCell ref="H37:H38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  <ignoredErrors>
    <ignoredError sqref="H1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customWidth="1"/>
    <col min="2" max="2" width="20.85546875" customWidth="1"/>
    <col min="3" max="3" width="21.85546875" customWidth="1"/>
    <col min="4" max="4" width="22.28515625" customWidth="1"/>
    <col min="5" max="5" width="18.7109375" customWidth="1"/>
    <col min="6" max="6" width="17.140625" customWidth="1"/>
    <col min="7" max="7" width="25.7109375" customWidth="1"/>
    <col min="8" max="8" width="14.28515625" customWidth="1"/>
    <col min="9" max="9" width="11.85546875" customWidth="1"/>
    <col min="11" max="11" width="13.85546875" customWidth="1"/>
  </cols>
  <sheetData>
    <row r="1" spans="1:7">
      <c r="A1" s="418" t="s">
        <v>281</v>
      </c>
      <c r="B1" s="419"/>
      <c r="C1" s="419"/>
      <c r="D1" s="419"/>
      <c r="E1" s="419"/>
      <c r="F1" s="419"/>
      <c r="G1" s="420"/>
    </row>
    <row r="2" spans="1:7" ht="15" customHeight="1">
      <c r="A2" s="421" t="s">
        <v>85</v>
      </c>
      <c r="B2" s="421"/>
      <c r="C2" s="421"/>
      <c r="D2" s="421"/>
      <c r="E2" s="421"/>
      <c r="F2" s="421"/>
      <c r="G2" s="421"/>
    </row>
    <row r="3" spans="1:7" ht="15" customHeight="1">
      <c r="A3" s="395" t="s">
        <v>86</v>
      </c>
      <c r="B3" s="395"/>
      <c r="C3" s="395"/>
      <c r="D3" s="395"/>
      <c r="E3" s="395"/>
      <c r="F3" s="395"/>
      <c r="G3" s="395"/>
    </row>
    <row r="4" spans="1:7" ht="90">
      <c r="A4" s="3" t="s">
        <v>23</v>
      </c>
      <c r="B4" s="4" t="s">
        <v>87</v>
      </c>
      <c r="C4" s="14" t="s">
        <v>88</v>
      </c>
      <c r="D4" s="4" t="s">
        <v>89</v>
      </c>
      <c r="E4" s="4" t="s">
        <v>90</v>
      </c>
      <c r="F4" s="4" t="s">
        <v>91</v>
      </c>
      <c r="G4" s="15" t="s">
        <v>152</v>
      </c>
    </row>
    <row r="5" spans="1:7">
      <c r="A5" s="16">
        <v>1</v>
      </c>
      <c r="B5" s="16">
        <v>2</v>
      </c>
      <c r="C5" s="16">
        <v>3</v>
      </c>
      <c r="D5" s="16" t="s">
        <v>92</v>
      </c>
      <c r="E5" s="16">
        <v>5</v>
      </c>
      <c r="F5" s="16">
        <v>6</v>
      </c>
      <c r="G5" s="16">
        <v>7</v>
      </c>
    </row>
    <row r="6" spans="1:7" ht="15.75">
      <c r="A6" s="1" t="s">
        <v>204</v>
      </c>
      <c r="B6" s="1"/>
      <c r="C6" s="17"/>
      <c r="D6" s="17"/>
      <c r="E6" s="17"/>
      <c r="F6" s="17"/>
      <c r="G6" s="1"/>
    </row>
    <row r="7" spans="1:7" ht="15.75">
      <c r="A7" s="1" t="s">
        <v>212</v>
      </c>
      <c r="B7" s="1"/>
      <c r="C7" s="17"/>
      <c r="D7" s="17"/>
      <c r="E7" s="17"/>
      <c r="F7" s="17"/>
      <c r="G7" s="1"/>
    </row>
    <row r="8" spans="1:7" ht="15.75">
      <c r="A8" s="1" t="s">
        <v>205</v>
      </c>
      <c r="B8" s="1"/>
      <c r="C8" s="17"/>
      <c r="D8" s="17"/>
      <c r="E8" s="17"/>
      <c r="F8" s="17"/>
      <c r="G8" s="1"/>
    </row>
    <row r="9" spans="1:7" ht="15.75">
      <c r="A9" s="1" t="s">
        <v>206</v>
      </c>
      <c r="B9" s="1"/>
      <c r="C9" s="17"/>
      <c r="D9" s="17"/>
      <c r="E9" s="17"/>
      <c r="F9" s="17"/>
      <c r="G9" s="1"/>
    </row>
    <row r="10" spans="1:7" ht="15.75">
      <c r="A10" s="1" t="s">
        <v>207</v>
      </c>
      <c r="B10" s="1"/>
      <c r="C10" s="17"/>
      <c r="D10" s="17"/>
      <c r="E10" s="17"/>
      <c r="F10" s="17"/>
      <c r="G10" s="1"/>
    </row>
    <row r="11" spans="1:7" ht="15.75">
      <c r="A11" s="1" t="s">
        <v>208</v>
      </c>
      <c r="B11" s="1"/>
      <c r="C11" s="17"/>
      <c r="D11" s="17"/>
      <c r="E11" s="17"/>
      <c r="F11" s="17"/>
      <c r="G11" s="1"/>
    </row>
    <row r="12" spans="1:7" ht="15.75">
      <c r="A12" s="1" t="s">
        <v>209</v>
      </c>
      <c r="B12" s="1"/>
      <c r="C12" s="17"/>
      <c r="D12" s="17"/>
      <c r="E12" s="17"/>
      <c r="F12" s="17"/>
      <c r="G12" s="1"/>
    </row>
    <row r="13" spans="1:7" ht="15.75">
      <c r="A13" s="1" t="s">
        <v>210</v>
      </c>
      <c r="B13" s="1"/>
      <c r="C13" s="17"/>
      <c r="D13" s="17"/>
      <c r="E13" s="17"/>
      <c r="F13" s="17"/>
      <c r="G13" s="1"/>
    </row>
    <row r="14" spans="1:7" ht="15.75">
      <c r="A14" s="1" t="s">
        <v>211</v>
      </c>
      <c r="B14" s="1"/>
      <c r="C14" s="17"/>
      <c r="D14" s="17"/>
      <c r="E14" s="17"/>
      <c r="F14" s="17"/>
      <c r="G14" s="1"/>
    </row>
    <row r="15" spans="1:7" ht="15.75">
      <c r="A15" s="1" t="s">
        <v>213</v>
      </c>
      <c r="B15" s="1"/>
      <c r="C15" s="17"/>
      <c r="D15" s="17"/>
      <c r="E15" s="17"/>
      <c r="F15" s="17"/>
      <c r="G15" s="1"/>
    </row>
    <row r="16" spans="1:7" ht="15.75">
      <c r="A16" s="1" t="s">
        <v>214</v>
      </c>
      <c r="B16" s="1"/>
      <c r="C16" s="17"/>
      <c r="D16" s="17"/>
      <c r="E16" s="17"/>
      <c r="F16" s="17"/>
      <c r="G16" s="1"/>
    </row>
    <row r="17" spans="1:11">
      <c r="A17" s="1" t="s">
        <v>215</v>
      </c>
      <c r="B17" s="1"/>
      <c r="C17" s="1"/>
      <c r="D17" s="1"/>
      <c r="E17" s="1"/>
      <c r="F17" s="1"/>
      <c r="G17" s="1"/>
    </row>
    <row r="18" spans="1:11">
      <c r="A18" s="2" t="s">
        <v>3</v>
      </c>
      <c r="B18" s="1"/>
      <c r="C18" s="1"/>
      <c r="D18" s="1"/>
      <c r="E18" s="1"/>
      <c r="F18" s="1"/>
      <c r="G18" s="1"/>
    </row>
    <row r="20" spans="1:11">
      <c r="A20" s="418" t="s">
        <v>191</v>
      </c>
      <c r="B20" s="419"/>
      <c r="C20" s="419"/>
      <c r="D20" s="419"/>
      <c r="E20" s="419"/>
      <c r="F20" s="419"/>
      <c r="G20" s="420"/>
    </row>
    <row r="21" spans="1:11">
      <c r="A21" s="422" t="s">
        <v>93</v>
      </c>
      <c r="B21" s="423"/>
      <c r="C21" s="423"/>
      <c r="D21" s="423"/>
      <c r="E21" s="423"/>
      <c r="F21" s="423"/>
      <c r="G21" s="424"/>
    </row>
    <row r="22" spans="1:11" ht="30">
      <c r="A22" s="18" t="s">
        <v>27</v>
      </c>
      <c r="B22" s="19" t="s">
        <v>94</v>
      </c>
      <c r="C22" s="19" t="s">
        <v>95</v>
      </c>
    </row>
    <row r="23" spans="1:11">
      <c r="A23" s="1"/>
      <c r="B23" s="1"/>
      <c r="C23" s="1"/>
    </row>
    <row r="25" spans="1:11" ht="15" customHeight="1">
      <c r="A25" s="415" t="s">
        <v>96</v>
      </c>
      <c r="B25" s="416"/>
      <c r="C25" s="416"/>
      <c r="D25" s="416"/>
      <c r="E25" s="416"/>
      <c r="F25" s="416"/>
      <c r="G25" s="417"/>
      <c r="H25" s="20"/>
      <c r="I25" s="20"/>
    </row>
    <row r="26" spans="1:11" ht="77.25" customHeight="1">
      <c r="A26" s="3" t="s">
        <v>13</v>
      </c>
      <c r="B26" s="4" t="s">
        <v>80</v>
      </c>
      <c r="C26" s="4" t="s">
        <v>78</v>
      </c>
      <c r="D26" s="15" t="s">
        <v>149</v>
      </c>
    </row>
    <row r="27" spans="1:11" ht="15" customHeight="1">
      <c r="A27" s="3"/>
      <c r="B27" s="4"/>
      <c r="C27" s="4"/>
      <c r="D27" s="1"/>
    </row>
    <row r="28" spans="1:11">
      <c r="A28" s="3"/>
      <c r="B28" s="4"/>
      <c r="C28" s="4"/>
      <c r="D28" s="1"/>
    </row>
    <row r="29" spans="1:11">
      <c r="A29" s="21"/>
      <c r="B29" s="22"/>
      <c r="C29" s="22"/>
      <c r="D29" s="23"/>
    </row>
    <row r="30" spans="1:11">
      <c r="A30" s="418" t="s">
        <v>97</v>
      </c>
      <c r="B30" s="419"/>
      <c r="C30" s="419"/>
      <c r="D30" s="419"/>
      <c r="E30" s="419"/>
      <c r="F30" s="419"/>
      <c r="G30" s="419"/>
      <c r="H30" s="419"/>
      <c r="I30" s="419"/>
      <c r="J30" s="419"/>
      <c r="K30" s="420"/>
    </row>
    <row r="31" spans="1:11">
      <c r="A31" s="395" t="s">
        <v>72</v>
      </c>
      <c r="B31" s="395"/>
      <c r="C31" s="395"/>
      <c r="D31" s="395"/>
      <c r="E31" s="395"/>
      <c r="F31" s="395"/>
      <c r="G31" s="395"/>
      <c r="H31" s="395"/>
      <c r="I31" s="395"/>
      <c r="J31" s="395"/>
      <c r="K31" s="395"/>
    </row>
    <row r="32" spans="1:11">
      <c r="A32" s="426" t="s">
        <v>48</v>
      </c>
      <c r="B32" s="428" t="s">
        <v>23</v>
      </c>
      <c r="C32" s="426" t="s">
        <v>13</v>
      </c>
      <c r="D32" s="428" t="s">
        <v>28</v>
      </c>
      <c r="E32" s="426" t="s">
        <v>29</v>
      </c>
      <c r="F32" s="426" t="s">
        <v>30</v>
      </c>
      <c r="G32" s="428" t="s">
        <v>31</v>
      </c>
      <c r="H32" s="428" t="s">
        <v>32</v>
      </c>
      <c r="I32" s="425" t="s">
        <v>81</v>
      </c>
      <c r="J32" s="425"/>
      <c r="K32" s="425"/>
    </row>
    <row r="33" spans="1:11" ht="75">
      <c r="A33" s="427"/>
      <c r="B33" s="429"/>
      <c r="C33" s="427"/>
      <c r="D33" s="429"/>
      <c r="E33" s="427"/>
      <c r="F33" s="427"/>
      <c r="G33" s="429"/>
      <c r="H33" s="429"/>
      <c r="I33" s="4" t="s">
        <v>150</v>
      </c>
      <c r="J33" s="3" t="s">
        <v>82</v>
      </c>
      <c r="K33" s="4" t="s">
        <v>151</v>
      </c>
    </row>
    <row r="34" spans="1:11">
      <c r="A34" s="25"/>
      <c r="B34" s="24"/>
      <c r="C34" s="25"/>
      <c r="D34" s="24"/>
      <c r="E34" s="25"/>
      <c r="F34" s="25"/>
      <c r="G34" s="24"/>
      <c r="H34" s="24"/>
      <c r="I34" s="4"/>
      <c r="J34" s="3"/>
      <c r="K34" s="4"/>
    </row>
    <row r="35" spans="1:11">
      <c r="A35" s="25"/>
      <c r="B35" s="24"/>
      <c r="C35" s="25"/>
      <c r="D35" s="24"/>
      <c r="E35" s="25"/>
      <c r="F35" s="25"/>
      <c r="G35" s="24"/>
      <c r="H35" s="24"/>
      <c r="I35" s="4"/>
      <c r="J35" s="3"/>
      <c r="K35" s="4"/>
    </row>
    <row r="37" spans="1:11">
      <c r="A37" s="393" t="s">
        <v>83</v>
      </c>
      <c r="B37" s="393"/>
      <c r="C37" s="393"/>
      <c r="D37" s="393"/>
      <c r="E37" s="393"/>
      <c r="F37" s="393"/>
      <c r="G37" s="393"/>
      <c r="H37" s="393"/>
    </row>
    <row r="38" spans="1:11">
      <c r="A38" t="s">
        <v>84</v>
      </c>
    </row>
  </sheetData>
  <mergeCells count="18"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  <mergeCell ref="A25:G25"/>
    <mergeCell ref="A1:G1"/>
    <mergeCell ref="A2:G2"/>
    <mergeCell ref="A3:G3"/>
    <mergeCell ref="A20:G20"/>
    <mergeCell ref="A21:G21"/>
  </mergeCells>
  <pageMargins left="0.37" right="0.36" top="0.27" bottom="0.23" header="0.18" footer="0.18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1"/>
  <sheetViews>
    <sheetView workbookViewId="0">
      <selection activeCell="A5" sqref="A5"/>
    </sheetView>
  </sheetViews>
  <sheetFormatPr defaultColWidth="10" defaultRowHeight="15" customHeight="1"/>
  <cols>
    <col min="1" max="1" width="9.140625" style="151" customWidth="1"/>
    <col min="2" max="2" width="10.85546875" style="151" bestFit="1" customWidth="1"/>
    <col min="3" max="3" width="6.42578125" style="151" customWidth="1"/>
    <col min="4" max="4" width="23.85546875" style="151" bestFit="1" customWidth="1"/>
    <col min="5" max="5" width="14.85546875" style="151" customWidth="1"/>
    <col min="6" max="6" width="4.85546875" style="151" customWidth="1"/>
    <col min="7" max="7" width="9.140625" style="151" customWidth="1"/>
    <col min="8" max="8" width="11.28515625" style="151" customWidth="1"/>
    <col min="9" max="9" width="13.7109375" style="151" customWidth="1"/>
    <col min="10" max="10" width="12.140625" style="151" bestFit="1" customWidth="1"/>
    <col min="11" max="11" width="12.42578125" style="151" customWidth="1"/>
    <col min="12" max="12" width="50" style="151" bestFit="1" customWidth="1"/>
    <col min="13" max="13" width="54.140625" style="151" bestFit="1" customWidth="1"/>
    <col min="14" max="16384" width="10" style="151"/>
  </cols>
  <sheetData>
    <row r="1" spans="1:13" ht="13.5" customHeight="1">
      <c r="A1" s="430" t="s">
        <v>246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</row>
    <row r="2" spans="1:13" ht="13.5" customHeight="1">
      <c r="A2" s="432" t="s">
        <v>270</v>
      </c>
      <c r="B2" s="433"/>
      <c r="C2" s="433"/>
      <c r="D2" s="433"/>
      <c r="E2" s="433"/>
      <c r="F2" s="433"/>
      <c r="G2" s="433"/>
      <c r="H2" s="433"/>
      <c r="I2" s="432" t="s">
        <v>357</v>
      </c>
      <c r="J2" s="433"/>
      <c r="K2" s="433"/>
      <c r="L2" s="433"/>
    </row>
    <row r="3" spans="1:13" ht="13.5" customHeight="1">
      <c r="A3" s="432" t="s">
        <v>245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</row>
    <row r="4" spans="1:13" ht="59.25" customHeight="1">
      <c r="A4" s="173" t="s">
        <v>48</v>
      </c>
      <c r="B4" s="173" t="s">
        <v>49</v>
      </c>
      <c r="C4" s="173" t="s">
        <v>27</v>
      </c>
      <c r="D4" s="173" t="s">
        <v>50</v>
      </c>
      <c r="E4" s="173" t="s">
        <v>51</v>
      </c>
      <c r="F4" s="173" t="s">
        <v>29</v>
      </c>
      <c r="G4" s="173" t="s">
        <v>30</v>
      </c>
      <c r="H4" s="173" t="s">
        <v>52</v>
      </c>
      <c r="I4" s="181" t="s">
        <v>53</v>
      </c>
      <c r="J4" s="244" t="s">
        <v>55</v>
      </c>
      <c r="K4" s="181" t="s">
        <v>98</v>
      </c>
      <c r="L4" s="221" t="s">
        <v>284</v>
      </c>
      <c r="M4" s="222" t="s">
        <v>285</v>
      </c>
    </row>
    <row r="5" spans="1:13" s="275" customFormat="1">
      <c r="A5" s="268">
        <v>2024</v>
      </c>
      <c r="B5" s="269" t="s">
        <v>315</v>
      </c>
      <c r="C5" s="270">
        <v>1</v>
      </c>
      <c r="D5" s="271" t="s">
        <v>325</v>
      </c>
      <c r="E5" s="269"/>
      <c r="F5" s="272">
        <v>65</v>
      </c>
      <c r="G5" s="273" t="s">
        <v>19</v>
      </c>
      <c r="H5" s="269"/>
      <c r="I5" s="269"/>
      <c r="J5" s="279">
        <v>45629</v>
      </c>
      <c r="K5" s="268"/>
      <c r="L5" s="274" t="s">
        <v>310</v>
      </c>
      <c r="M5" s="269" t="s">
        <v>307</v>
      </c>
    </row>
    <row r="6" spans="1:13" s="275" customFormat="1">
      <c r="A6" s="274">
        <v>2024</v>
      </c>
      <c r="B6" s="269" t="s">
        <v>315</v>
      </c>
      <c r="C6" s="270">
        <v>2</v>
      </c>
      <c r="D6" s="271" t="s">
        <v>329</v>
      </c>
      <c r="E6" s="269"/>
      <c r="F6" s="272">
        <v>33</v>
      </c>
      <c r="G6" s="273" t="s">
        <v>19</v>
      </c>
      <c r="H6" s="269"/>
      <c r="I6" s="269"/>
      <c r="J6" s="279">
        <v>45630</v>
      </c>
      <c r="K6" s="268"/>
      <c r="L6" s="274" t="s">
        <v>326</v>
      </c>
      <c r="M6" s="269" t="s">
        <v>311</v>
      </c>
    </row>
    <row r="7" spans="1:13" s="275" customFormat="1">
      <c r="A7" s="268">
        <v>2024</v>
      </c>
      <c r="B7" s="269" t="s">
        <v>315</v>
      </c>
      <c r="C7" s="270">
        <v>3</v>
      </c>
      <c r="D7" s="274" t="s">
        <v>330</v>
      </c>
      <c r="E7" s="269"/>
      <c r="F7" s="272">
        <v>21</v>
      </c>
      <c r="G7" s="273" t="s">
        <v>19</v>
      </c>
      <c r="H7" s="269"/>
      <c r="I7" s="269"/>
      <c r="J7" s="279">
        <v>45631</v>
      </c>
      <c r="K7" s="268"/>
      <c r="L7" s="274" t="s">
        <v>327</v>
      </c>
      <c r="M7" s="269" t="s">
        <v>328</v>
      </c>
    </row>
    <row r="8" spans="1:13" s="275" customFormat="1">
      <c r="A8" s="268">
        <v>2024</v>
      </c>
      <c r="B8" s="269" t="s">
        <v>315</v>
      </c>
      <c r="C8" s="270">
        <v>4</v>
      </c>
      <c r="D8" s="271" t="s">
        <v>331</v>
      </c>
      <c r="E8" s="269"/>
      <c r="F8" s="272">
        <v>59</v>
      </c>
      <c r="G8" s="273" t="s">
        <v>18</v>
      </c>
      <c r="H8" s="269"/>
      <c r="I8" s="269"/>
      <c r="J8" s="279">
        <v>45631</v>
      </c>
      <c r="K8" s="268"/>
      <c r="L8" s="269" t="s">
        <v>332</v>
      </c>
      <c r="M8" s="269" t="s">
        <v>307</v>
      </c>
    </row>
    <row r="9" spans="1:13" s="275" customFormat="1">
      <c r="A9" s="268">
        <v>2024</v>
      </c>
      <c r="B9" s="269" t="s">
        <v>315</v>
      </c>
      <c r="C9" s="270">
        <v>5</v>
      </c>
      <c r="D9" s="271" t="s">
        <v>333</v>
      </c>
      <c r="E9" s="269"/>
      <c r="F9" s="272">
        <v>48</v>
      </c>
      <c r="G9" s="273" t="s">
        <v>19</v>
      </c>
      <c r="H9" s="269"/>
      <c r="I9" s="269"/>
      <c r="J9" s="279">
        <v>45631</v>
      </c>
      <c r="K9" s="268"/>
      <c r="L9" s="269" t="s">
        <v>334</v>
      </c>
      <c r="M9" s="269" t="s">
        <v>307</v>
      </c>
    </row>
    <row r="10" spans="1:13" s="275" customFormat="1">
      <c r="A10" s="268">
        <v>2024</v>
      </c>
      <c r="B10" s="269" t="s">
        <v>315</v>
      </c>
      <c r="C10" s="270">
        <v>6</v>
      </c>
      <c r="D10" s="271" t="s">
        <v>335</v>
      </c>
      <c r="E10" s="269"/>
      <c r="F10" s="272">
        <v>25</v>
      </c>
      <c r="G10" s="273" t="s">
        <v>19</v>
      </c>
      <c r="H10" s="269"/>
      <c r="I10" s="269"/>
      <c r="J10" s="279">
        <v>45633</v>
      </c>
      <c r="K10" s="268"/>
      <c r="L10" s="269" t="s">
        <v>306</v>
      </c>
      <c r="M10" s="269" t="s">
        <v>336</v>
      </c>
    </row>
    <row r="11" spans="1:13" s="275" customFormat="1" ht="15.75" customHeight="1">
      <c r="A11" s="268">
        <v>2024</v>
      </c>
      <c r="B11" s="269" t="s">
        <v>315</v>
      </c>
      <c r="C11" s="270">
        <v>7</v>
      </c>
      <c r="D11" s="276" t="s">
        <v>337</v>
      </c>
      <c r="E11" s="276"/>
      <c r="F11" s="277">
        <v>42</v>
      </c>
      <c r="G11" s="277" t="s">
        <v>19</v>
      </c>
      <c r="H11" s="277"/>
      <c r="I11" s="277"/>
      <c r="J11" s="278">
        <v>45637</v>
      </c>
      <c r="K11" s="276"/>
      <c r="L11" s="276" t="s">
        <v>308</v>
      </c>
      <c r="M11" s="276" t="s">
        <v>338</v>
      </c>
    </row>
    <row r="12" spans="1:13" s="275" customFormat="1" ht="15.75" customHeight="1">
      <c r="A12" s="268">
        <v>2024</v>
      </c>
      <c r="B12" s="269" t="s">
        <v>315</v>
      </c>
      <c r="C12" s="270">
        <v>8</v>
      </c>
      <c r="D12" s="276" t="s">
        <v>341</v>
      </c>
      <c r="E12" s="276"/>
      <c r="F12" s="277">
        <v>50</v>
      </c>
      <c r="G12" s="277" t="s">
        <v>19</v>
      </c>
      <c r="H12" s="277"/>
      <c r="I12" s="277"/>
      <c r="J12" s="278">
        <v>45638</v>
      </c>
      <c r="K12" s="276"/>
      <c r="L12" s="276" t="s">
        <v>339</v>
      </c>
      <c r="M12" s="276" t="s">
        <v>340</v>
      </c>
    </row>
    <row r="13" spans="1:13" s="275" customFormat="1" ht="15.75" customHeight="1">
      <c r="A13" s="268">
        <v>2024</v>
      </c>
      <c r="B13" s="269" t="s">
        <v>315</v>
      </c>
      <c r="C13" s="270">
        <v>9</v>
      </c>
      <c r="D13" s="276" t="s">
        <v>342</v>
      </c>
      <c r="E13" s="276"/>
      <c r="F13" s="277">
        <v>52</v>
      </c>
      <c r="G13" s="277" t="s">
        <v>18</v>
      </c>
      <c r="H13" s="277"/>
      <c r="I13" s="277"/>
      <c r="J13" s="278">
        <v>45638</v>
      </c>
      <c r="K13" s="276"/>
      <c r="L13" s="276" t="s">
        <v>343</v>
      </c>
      <c r="M13" s="276" t="s">
        <v>340</v>
      </c>
    </row>
    <row r="14" spans="1:13" s="275" customFormat="1" ht="15.75" customHeight="1">
      <c r="A14" s="268">
        <v>2024</v>
      </c>
      <c r="B14" s="269" t="s">
        <v>315</v>
      </c>
      <c r="C14" s="270">
        <v>10</v>
      </c>
      <c r="D14" s="276" t="s">
        <v>344</v>
      </c>
      <c r="E14" s="276"/>
      <c r="F14" s="277">
        <v>57</v>
      </c>
      <c r="G14" s="277" t="s">
        <v>18</v>
      </c>
      <c r="H14" s="277"/>
      <c r="I14" s="277"/>
      <c r="J14" s="278">
        <v>45638</v>
      </c>
      <c r="K14" s="276"/>
      <c r="L14" s="276" t="s">
        <v>345</v>
      </c>
      <c r="M14" s="276" t="s">
        <v>346</v>
      </c>
    </row>
    <row r="15" spans="1:13" s="275" customFormat="1" ht="15.75" customHeight="1">
      <c r="A15" s="268">
        <v>2024</v>
      </c>
      <c r="B15" s="269" t="s">
        <v>315</v>
      </c>
      <c r="C15" s="270">
        <v>11</v>
      </c>
      <c r="D15" s="276" t="s">
        <v>347</v>
      </c>
      <c r="E15" s="276"/>
      <c r="F15" s="277">
        <v>62</v>
      </c>
      <c r="G15" s="277" t="s">
        <v>18</v>
      </c>
      <c r="H15" s="277"/>
      <c r="I15" s="277"/>
      <c r="J15" s="278">
        <v>45640</v>
      </c>
      <c r="K15" s="276"/>
      <c r="L15" s="276" t="s">
        <v>348</v>
      </c>
      <c r="M15" s="276" t="s">
        <v>349</v>
      </c>
    </row>
    <row r="16" spans="1:13" s="275" customFormat="1" ht="15.75" customHeight="1">
      <c r="A16" s="268">
        <v>2024</v>
      </c>
      <c r="B16" s="269" t="s">
        <v>315</v>
      </c>
      <c r="C16" s="270">
        <v>12</v>
      </c>
      <c r="D16" s="276" t="s">
        <v>350</v>
      </c>
      <c r="E16" s="276"/>
      <c r="F16" s="277">
        <v>43</v>
      </c>
      <c r="G16" s="277" t="s">
        <v>18</v>
      </c>
      <c r="H16" s="277"/>
      <c r="I16" s="277"/>
      <c r="J16" s="278">
        <v>45650</v>
      </c>
      <c r="K16" s="276"/>
      <c r="L16" s="276" t="s">
        <v>351</v>
      </c>
      <c r="M16" s="276" t="s">
        <v>307</v>
      </c>
    </row>
    <row r="17" spans="1:13" s="275" customFormat="1" ht="15.75" customHeight="1">
      <c r="A17" s="268">
        <v>2024</v>
      </c>
      <c r="B17" s="269" t="s">
        <v>315</v>
      </c>
      <c r="C17" s="270">
        <v>13</v>
      </c>
      <c r="D17" s="276" t="s">
        <v>352</v>
      </c>
      <c r="E17" s="276"/>
      <c r="F17" s="277">
        <v>60</v>
      </c>
      <c r="G17" s="277" t="s">
        <v>18</v>
      </c>
      <c r="H17" s="277"/>
      <c r="I17" s="277"/>
      <c r="J17" s="278">
        <v>45654</v>
      </c>
      <c r="K17" s="276"/>
      <c r="L17" s="276" t="s">
        <v>353</v>
      </c>
      <c r="M17" s="276" t="s">
        <v>309</v>
      </c>
    </row>
    <row r="18" spans="1:13" s="275" customFormat="1" ht="15.75" customHeight="1">
      <c r="A18" s="268">
        <v>2024</v>
      </c>
      <c r="B18" s="269" t="s">
        <v>315</v>
      </c>
      <c r="C18" s="270">
        <v>14</v>
      </c>
      <c r="D18" s="276" t="s">
        <v>354</v>
      </c>
      <c r="E18" s="276"/>
      <c r="F18" s="277">
        <v>67</v>
      </c>
      <c r="G18" s="277" t="s">
        <v>18</v>
      </c>
      <c r="H18" s="277"/>
      <c r="I18" s="277"/>
      <c r="J18" s="278">
        <v>45657</v>
      </c>
      <c r="K18" s="276"/>
      <c r="L18" s="276" t="s">
        <v>356</v>
      </c>
      <c r="M18" s="276" t="s">
        <v>355</v>
      </c>
    </row>
    <row r="19" spans="1:13" ht="13.5" customHeight="1">
      <c r="A19" s="219"/>
      <c r="B19" s="220"/>
      <c r="C19" s="219"/>
      <c r="D19" s="247"/>
      <c r="E19" s="247"/>
      <c r="F19" s="248"/>
      <c r="G19" s="248"/>
      <c r="H19" s="247"/>
      <c r="I19" s="247"/>
      <c r="J19" s="249"/>
      <c r="K19" s="247"/>
      <c r="L19" s="243"/>
      <c r="M19" s="247"/>
    </row>
    <row r="20" spans="1:13" ht="13.5" customHeight="1">
      <c r="A20" s="168" t="s">
        <v>241</v>
      </c>
      <c r="B20" s="220"/>
      <c r="C20" s="167"/>
      <c r="D20" s="214"/>
      <c r="E20" s="214"/>
      <c r="F20" s="214"/>
      <c r="G20" s="214"/>
      <c r="H20" s="214"/>
      <c r="I20" s="214"/>
      <c r="J20" s="214"/>
      <c r="K20" s="167"/>
      <c r="L20" s="167"/>
      <c r="M20" s="182"/>
    </row>
    <row r="21" spans="1:13" ht="13.5" customHeight="1">
      <c r="A21" s="167"/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82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8"/>
  <sheetViews>
    <sheetView workbookViewId="0">
      <selection activeCell="A6" sqref="A6:C6"/>
    </sheetView>
  </sheetViews>
  <sheetFormatPr defaultColWidth="9.140625" defaultRowHeight="15.75"/>
  <cols>
    <col min="1" max="1" width="9.28515625" style="7" bestFit="1" customWidth="1"/>
    <col min="2" max="3" width="8.7109375" style="7" bestFit="1" customWidth="1"/>
    <col min="4" max="4" width="9.28515625" style="7" bestFit="1" customWidth="1"/>
    <col min="5" max="6" width="8.7109375" style="7" bestFit="1" customWidth="1"/>
    <col min="7" max="7" width="10.5703125" style="7" customWidth="1"/>
    <col min="8" max="8" width="10.28515625" style="7" customWidth="1"/>
    <col min="9" max="9" width="12.5703125" style="7" customWidth="1"/>
    <col min="10" max="10" width="11.7109375" style="7" customWidth="1"/>
    <col min="11" max="11" width="9.85546875" style="7" bestFit="1" customWidth="1"/>
    <col min="12" max="12" width="8.7109375" style="7" bestFit="1" customWidth="1"/>
    <col min="13" max="13" width="8.85546875" style="7" bestFit="1" customWidth="1"/>
    <col min="14" max="14" width="8.28515625" style="7" bestFit="1" customWidth="1"/>
    <col min="15" max="15" width="8.7109375" style="7" customWidth="1"/>
    <col min="16" max="16" width="8.7109375" style="7" bestFit="1" customWidth="1"/>
    <col min="17" max="17" width="8.85546875" style="7" bestFit="1" customWidth="1"/>
    <col min="18" max="18" width="10" style="7" customWidth="1"/>
    <col min="19" max="19" width="6.7109375" style="7" bestFit="1" customWidth="1"/>
    <col min="20" max="21" width="9.28515625" style="7" customWidth="1"/>
    <col min="22" max="22" width="9.42578125" style="7" customWidth="1"/>
    <col min="23" max="23" width="9.28515625" style="7" bestFit="1" customWidth="1"/>
    <col min="24" max="16384" width="9.140625" style="7"/>
  </cols>
  <sheetData>
    <row r="1" spans="1:23">
      <c r="A1" s="342" t="s">
        <v>242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446"/>
    </row>
    <row r="2" spans="1:23" ht="20.100000000000001" customHeight="1">
      <c r="A2" s="447" t="s">
        <v>302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</row>
    <row r="3" spans="1:23">
      <c r="A3" s="451" t="s">
        <v>286</v>
      </c>
      <c r="B3" s="452"/>
      <c r="C3" s="452"/>
      <c r="D3" s="452"/>
      <c r="E3" s="452"/>
      <c r="F3" s="452"/>
      <c r="G3" s="452"/>
      <c r="H3" s="452"/>
      <c r="I3" s="453"/>
      <c r="J3" s="454" t="s">
        <v>359</v>
      </c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5"/>
      <c r="V3" s="455"/>
      <c r="W3" s="456"/>
    </row>
    <row r="4" spans="1:23">
      <c r="A4" s="448"/>
      <c r="B4" s="449"/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49"/>
      <c r="R4" s="449"/>
      <c r="S4" s="449"/>
      <c r="T4" s="449"/>
      <c r="U4" s="449"/>
      <c r="V4" s="449"/>
      <c r="W4" s="450"/>
    </row>
    <row r="5" spans="1:23" ht="34.5" customHeight="1">
      <c r="A5" s="458" t="s">
        <v>361</v>
      </c>
      <c r="B5" s="459"/>
      <c r="C5" s="459"/>
      <c r="D5" s="459"/>
      <c r="E5" s="459"/>
      <c r="F5" s="459"/>
      <c r="G5" s="460"/>
      <c r="H5" s="461" t="s">
        <v>362</v>
      </c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3"/>
      <c r="T5" s="457" t="s">
        <v>363</v>
      </c>
      <c r="U5" s="457"/>
      <c r="V5" s="457"/>
      <c r="W5" s="457"/>
    </row>
    <row r="6" spans="1:23" ht="15.75" customHeight="1">
      <c r="A6" s="464" t="s">
        <v>21</v>
      </c>
      <c r="B6" s="464"/>
      <c r="C6" s="464"/>
      <c r="D6" s="464" t="s">
        <v>153</v>
      </c>
      <c r="E6" s="464"/>
      <c r="F6" s="464"/>
      <c r="G6" s="434" t="s">
        <v>3</v>
      </c>
      <c r="H6" s="440" t="s">
        <v>21</v>
      </c>
      <c r="I6" s="440"/>
      <c r="J6" s="440"/>
      <c r="K6" s="440"/>
      <c r="L6" s="440"/>
      <c r="M6" s="440"/>
      <c r="N6" s="440"/>
      <c r="O6" s="440" t="s">
        <v>153</v>
      </c>
      <c r="P6" s="440"/>
      <c r="Q6" s="440"/>
      <c r="R6" s="440"/>
      <c r="S6" s="465" t="s">
        <v>99</v>
      </c>
      <c r="T6" s="434" t="s">
        <v>162</v>
      </c>
      <c r="U6" s="434" t="s">
        <v>69</v>
      </c>
      <c r="V6" s="434" t="s">
        <v>190</v>
      </c>
      <c r="W6" s="437" t="s">
        <v>3</v>
      </c>
    </row>
    <row r="7" spans="1:23" ht="41.25" customHeight="1">
      <c r="A7" s="434" t="s">
        <v>162</v>
      </c>
      <c r="B7" s="434" t="s">
        <v>69</v>
      </c>
      <c r="C7" s="434" t="s">
        <v>190</v>
      </c>
      <c r="D7" s="434" t="s">
        <v>162</v>
      </c>
      <c r="E7" s="434" t="s">
        <v>69</v>
      </c>
      <c r="F7" s="434" t="s">
        <v>190</v>
      </c>
      <c r="G7" s="435"/>
      <c r="H7" s="441" t="s">
        <v>194</v>
      </c>
      <c r="I7" s="468"/>
      <c r="J7" s="468"/>
      <c r="K7" s="442"/>
      <c r="L7" s="434" t="s">
        <v>69</v>
      </c>
      <c r="M7" s="434" t="s">
        <v>190</v>
      </c>
      <c r="N7" s="443" t="s">
        <v>99</v>
      </c>
      <c r="O7" s="434" t="s">
        <v>203</v>
      </c>
      <c r="P7" s="434" t="s">
        <v>69</v>
      </c>
      <c r="Q7" s="434" t="s">
        <v>190</v>
      </c>
      <c r="R7" s="443" t="s">
        <v>99</v>
      </c>
      <c r="S7" s="466"/>
      <c r="T7" s="435"/>
      <c r="U7" s="435"/>
      <c r="V7" s="435"/>
      <c r="W7" s="438"/>
    </row>
    <row r="8" spans="1:23" ht="24" customHeight="1">
      <c r="A8" s="435"/>
      <c r="B8" s="435"/>
      <c r="C8" s="435"/>
      <c r="D8" s="435"/>
      <c r="E8" s="435"/>
      <c r="F8" s="435"/>
      <c r="G8" s="435"/>
      <c r="H8" s="434" t="s">
        <v>201</v>
      </c>
      <c r="I8" s="441" t="s">
        <v>200</v>
      </c>
      <c r="J8" s="442"/>
      <c r="K8" s="434" t="s">
        <v>3</v>
      </c>
      <c r="L8" s="435"/>
      <c r="M8" s="435"/>
      <c r="N8" s="444"/>
      <c r="O8" s="435"/>
      <c r="P8" s="435"/>
      <c r="Q8" s="435"/>
      <c r="R8" s="444"/>
      <c r="S8" s="466"/>
      <c r="T8" s="435"/>
      <c r="U8" s="435"/>
      <c r="V8" s="435"/>
      <c r="W8" s="438"/>
    </row>
    <row r="9" spans="1:23" ht="31.5">
      <c r="A9" s="436"/>
      <c r="B9" s="436"/>
      <c r="C9" s="436"/>
      <c r="D9" s="436"/>
      <c r="E9" s="436"/>
      <c r="F9" s="436"/>
      <c r="G9" s="436"/>
      <c r="H9" s="436"/>
      <c r="I9" s="88" t="s">
        <v>198</v>
      </c>
      <c r="J9" s="88" t="s">
        <v>199</v>
      </c>
      <c r="K9" s="436"/>
      <c r="L9" s="436"/>
      <c r="M9" s="436"/>
      <c r="N9" s="445"/>
      <c r="O9" s="436"/>
      <c r="P9" s="436"/>
      <c r="Q9" s="436"/>
      <c r="R9" s="445"/>
      <c r="S9" s="467"/>
      <c r="T9" s="436"/>
      <c r="U9" s="436"/>
      <c r="V9" s="436"/>
      <c r="W9" s="439"/>
    </row>
    <row r="10" spans="1:23" ht="31.5">
      <c r="A10" s="27" t="s">
        <v>35</v>
      </c>
      <c r="B10" s="27" t="s">
        <v>36</v>
      </c>
      <c r="C10" s="27" t="s">
        <v>37</v>
      </c>
      <c r="D10" s="27" t="s">
        <v>115</v>
      </c>
      <c r="E10" s="27" t="s">
        <v>100</v>
      </c>
      <c r="F10" s="27" t="s">
        <v>101</v>
      </c>
      <c r="G10" s="45" t="s">
        <v>154</v>
      </c>
      <c r="H10" s="45" t="s">
        <v>195</v>
      </c>
      <c r="I10" s="45" t="s">
        <v>196</v>
      </c>
      <c r="J10" s="26" t="s">
        <v>197</v>
      </c>
      <c r="K10" s="26" t="s">
        <v>202</v>
      </c>
      <c r="L10" s="26" t="s">
        <v>117</v>
      </c>
      <c r="M10" s="26" t="s">
        <v>103</v>
      </c>
      <c r="N10" s="26" t="s">
        <v>155</v>
      </c>
      <c r="O10" s="26" t="s">
        <v>104</v>
      </c>
      <c r="P10" s="26" t="s">
        <v>119</v>
      </c>
      <c r="Q10" s="26" t="s">
        <v>121</v>
      </c>
      <c r="R10" s="26" t="s">
        <v>156</v>
      </c>
      <c r="S10" s="27" t="s">
        <v>158</v>
      </c>
      <c r="T10" s="27" t="s">
        <v>122</v>
      </c>
      <c r="U10" s="27" t="s">
        <v>123</v>
      </c>
      <c r="V10" s="27" t="s">
        <v>124</v>
      </c>
      <c r="W10" s="27" t="s">
        <v>157</v>
      </c>
    </row>
    <row r="11" spans="1:23">
      <c r="A11" s="36">
        <v>3008</v>
      </c>
      <c r="B11" s="36"/>
      <c r="C11" s="36"/>
      <c r="D11" s="36"/>
      <c r="E11" s="36"/>
      <c r="F11" s="36"/>
      <c r="G11" s="36">
        <f>SUM(A11:F11)</f>
        <v>3008</v>
      </c>
      <c r="H11" s="36"/>
      <c r="I11" s="36"/>
      <c r="J11" s="11"/>
      <c r="K11" s="11"/>
      <c r="L11" s="11"/>
      <c r="M11" s="11"/>
      <c r="N11" s="11"/>
      <c r="O11" s="11"/>
      <c r="P11" s="12"/>
      <c r="Q11" s="12"/>
      <c r="R11" s="12"/>
      <c r="S11" s="13"/>
      <c r="T11" s="13">
        <v>1405</v>
      </c>
      <c r="U11" s="13"/>
      <c r="V11" s="13"/>
      <c r="W11" s="13">
        <f>SUM(T11:V11)</f>
        <v>1405</v>
      </c>
    </row>
    <row r="12" spans="1:23">
      <c r="J12" s="6"/>
      <c r="K12" s="6"/>
      <c r="L12" s="8"/>
      <c r="M12" s="8"/>
      <c r="N12" s="8"/>
      <c r="O12" s="8"/>
      <c r="P12" s="8"/>
      <c r="Q12" s="8"/>
      <c r="R12" s="6"/>
    </row>
    <row r="13" spans="1:23">
      <c r="L13" s="8"/>
      <c r="M13" s="8"/>
      <c r="N13" s="8"/>
      <c r="O13" s="8"/>
      <c r="P13" s="8"/>
      <c r="Q13" s="8"/>
      <c r="R13" s="6"/>
    </row>
    <row r="17" spans="12:18">
      <c r="L17" s="9"/>
      <c r="M17" s="9"/>
      <c r="N17" s="9"/>
      <c r="O17" s="9"/>
      <c r="P17" s="9"/>
      <c r="Q17" s="9"/>
    </row>
    <row r="21" spans="12:18">
      <c r="L21" s="9"/>
      <c r="M21" s="9"/>
      <c r="N21" s="9"/>
      <c r="O21" s="9"/>
      <c r="P21" s="9"/>
      <c r="Q21" s="9"/>
    </row>
    <row r="22" spans="12:18">
      <c r="L22" s="9"/>
      <c r="M22" s="9"/>
      <c r="N22" s="9"/>
      <c r="O22" s="9"/>
      <c r="P22" s="9"/>
      <c r="Q22" s="9"/>
    </row>
    <row r="23" spans="12:18">
      <c r="L23" s="10"/>
      <c r="M23" s="10"/>
      <c r="N23" s="10"/>
      <c r="O23" s="10"/>
      <c r="P23" s="10"/>
      <c r="Q23" s="10"/>
    </row>
    <row r="26" spans="12:18">
      <c r="L26" s="9"/>
      <c r="M26" s="9"/>
      <c r="N26" s="9"/>
      <c r="O26" s="9"/>
      <c r="P26" s="9"/>
      <c r="Q26" s="9"/>
      <c r="R26" s="9"/>
    </row>
    <row r="27" spans="12:18">
      <c r="L27" s="9"/>
      <c r="M27" s="9"/>
      <c r="N27" s="9"/>
      <c r="O27" s="9"/>
      <c r="P27" s="9"/>
      <c r="Q27" s="9"/>
      <c r="R27" s="9"/>
    </row>
    <row r="28" spans="12:18">
      <c r="L28" s="10"/>
      <c r="M28" s="10"/>
      <c r="N28" s="10"/>
      <c r="O28" s="10"/>
      <c r="P28" s="10"/>
      <c r="Q28" s="10"/>
      <c r="R28" s="10"/>
    </row>
  </sheetData>
  <mergeCells count="35"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  <mergeCell ref="A1:W1"/>
    <mergeCell ref="A2:W2"/>
    <mergeCell ref="A4:W4"/>
    <mergeCell ref="A3:I3"/>
    <mergeCell ref="J3:W3"/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</mergeCells>
  <pageMargins left="0.16" right="0.16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  <vt:lpstr>'Cataract (Govt.)'!Print_Area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2025-01-06T10:29:04Z</dcterms:modified>
</cp:coreProperties>
</file>