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5600" windowHeight="312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Transplant'!$I$37:$I$44</definedName>
    <definedName name="_xlnm.Print_Area" localSheetId="0">'Cataract (Govt.)'!$A$3:$K$20</definedName>
  </definedNames>
  <calcPr calcId="125725"/>
</workbook>
</file>

<file path=xl/calcChain.xml><?xml version="1.0" encoding="utf-8"?>
<calcChain xmlns="http://schemas.openxmlformats.org/spreadsheetml/2006/main">
  <c r="G77" i="28"/>
  <c r="G71"/>
  <c r="G70"/>
  <c r="G68"/>
  <c r="G67"/>
  <c r="G64" l="1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D10" i="26"/>
  <c r="K16" i="1"/>
  <c r="H19" i="26"/>
  <c r="G25" i="28" l="1"/>
  <c r="C19" i="26"/>
  <c r="B19"/>
  <c r="G12" i="28" l="1"/>
  <c r="J12" s="1"/>
  <c r="G11" i="24"/>
  <c r="W11"/>
  <c r="G55" i="28"/>
  <c r="N20" i="1" l="1"/>
  <c r="R20" l="1"/>
  <c r="Q20"/>
  <c r="P20"/>
  <c r="O20"/>
  <c r="E19" i="26"/>
  <c r="F19"/>
  <c r="G19"/>
  <c r="K18" i="1" l="1"/>
  <c r="K17"/>
  <c r="K15"/>
  <c r="K14"/>
  <c r="K13"/>
  <c r="K12"/>
  <c r="K11"/>
  <c r="K10"/>
  <c r="K9"/>
  <c r="K8"/>
  <c r="K7"/>
  <c r="C58" i="28"/>
  <c r="F58" s="1"/>
  <c r="C44"/>
  <c r="F44" s="1"/>
  <c r="C21"/>
  <c r="F21" s="1"/>
  <c r="K20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9" i="26" l="1"/>
  <c r="D8" l="1"/>
  <c r="D7"/>
  <c r="D6"/>
  <c r="J20" i="1"/>
  <c r="X20"/>
  <c r="W20"/>
  <c r="M20"/>
  <c r="L20"/>
  <c r="D19" i="26" l="1"/>
  <c r="F20" i="1"/>
  <c r="G20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0" i="1"/>
  <c r="H20"/>
  <c r="I20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0" i="1"/>
  <c r="T20"/>
  <c r="U20"/>
  <c r="S20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<sst xmlns="http://schemas.openxmlformats.org/spreadsheetml/2006/main" count="637" uniqueCount="324">
  <si>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</si>
  <si>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</si>
  <si>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</si>
  <si>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</si>
  <si>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</si>
  <si>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</si>
  <si>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</si>
  <si>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</si>
  <si>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</si>
  <si>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</si>
  <si>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</si>
  <si>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</si>
  <si>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</si>
  <si>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</si>
  <si>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</si>
  <si>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</si>
  <si>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</si>
  <si>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</si>
  <si>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</si>
  <si>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</si>
  <si>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</si>
  <si>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</si>
  <si>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</si>
  <si>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</si>
  <si>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</si>
  <si>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</si>
  <si>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</si>
  <si>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</si>
  <si>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</si>
  <si>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</si>
  <si>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</si>
  <si>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</si>
  <si>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</si>
  <si>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</si>
  <si>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</si>
  <si>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</si>
  <si>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</si>
  <si>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</si>
  <si>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</si>
  <si>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</si>
  <si>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</si>
  <si>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</si>
  <si>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</si>
  <si>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</si>
  <si>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</si>
  <si>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</si>
  <si>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</si>
  <si>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</si>
  <si>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</si>
  <si>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</si>
  <si>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</si>
  <si>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</si>
  <si>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</si>
  <si>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</si>
  <si>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</si>
  <si>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</si>
  <si>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</si>
  <si>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</si>
  <si>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</si>
  <si>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</si>
  <si>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</si>
  <si>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</si>
  <si>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</si>
  <si>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</si>
  <si>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</si>
  <si>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</si>
  <si>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</si>
  <si>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</si>
  <si>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</si>
  <si>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</si>
  <si>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</si>
  <si>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</si>
  <si>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</si>
  <si>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</si>
  <si>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</si>
  <si>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</si>
  <si>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</si>
  <si>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</si>
  <si>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</si>
  <si>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</si>
  <si>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</si>
  <si>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</si>
  <si>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</si>
  <si>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</si>
  <si>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</si>
  <si>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</si>
  <si>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</si>
  <si>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</si>
  <si>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</si>
  <si>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</si>
  <si>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</si>
  <si>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</si>
  <si>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</si>
  <si>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</si>
  <si>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</si>
  <si>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</si>
  <si>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</si>
  <si>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</si>
  <si>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</si>
  <si>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</si>
  <si>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</si>
  <si>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</si>
  <si>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</si>
  <si>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</si>
  <si>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</si>
  <si>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</si>
  <si>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</si>
  <si>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</si>
  <si>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</si>
  <si>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</si>
  <si>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</si>
  <si>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</si>
  <si>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</si>
  <si>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</si>
  <si>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</si>
  <si>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</si>
  <si>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</si>
  <si>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</si>
  <si>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</si>
  <si>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</si>
  <si>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</si>
  <si>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</si>
  <si>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</si>
  <si>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</si>
  <si>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</si>
  <si>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</si>
  <si>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</si>
  <si>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</si>
  <si>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</si>
  <si>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</si>
  <si>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</si>
  <si>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</si>
  <si>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</si>
  <si>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</si>
  <si>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</si>
  <si>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</si>
  <si>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</si>
  <si>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</si>
  <si>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</si>
  <si>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</si>
  <si>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</si>
  <si>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</si>
  <si>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</si>
  <si>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</si>
  <si>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</si>
  <si>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</si>
  <si>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</si>
  <si>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</si>
  <si>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</si>
  <si>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</si>
  <si>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</si>
  <si>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</si>
  <si>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</si>
  <si>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</si>
  <si>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</si>
  <si>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</si>
  <si>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</si>
  <si>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</si>
  <si>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</si>
  <si>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</si>
  <si>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</si>
  <si>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</si>
  <si>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</si>
  <si>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</si>
  <si>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</si>
  <si>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</si>
  <si>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</si>
  <si>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</si>
  <si>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</si>
  <si>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</si>
  <si>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</si>
  <si>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</si>
  <si>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</si>
  <si>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</si>
  <si>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</si>
  <si>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</si>
  <si>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</si>
  <si>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</si>
  <si>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</si>
  <si>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</si>
  <si>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</si>
  <si>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</si>
  <si>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</si>
  <si>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</si>
  <si>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</si>
  <si>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</si>
  <si>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</si>
  <si>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</si>
  <si>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</si>
  <si>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</si>
  <si>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</si>
  <si>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</si>
  <si>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</si>
  <si>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</si>
  <si>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</si>
  <si>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</si>
  <si>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</si>
  <si>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</si>
  <si>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</si>
  <si>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</si>
  <si>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</si>
  <si>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</si>
  <si>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</si>
  <si>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</si>
  <si>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</si>
  <si>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</si>
  <si>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</si>
  <si>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</si>
  <si>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</si>
  <si>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</si>
  <si>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</si>
  <si>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</si>
  <si>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</si>
  <si>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</si>
  <si>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</si>
  <si>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</si>
  <si>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</si>
  <si>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</si>
  <si>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</si>
  <si>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</si>
  <si>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</si>
  <si>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</si>
  <si>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</si>
  <si>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</si>
  <si>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</si>
  <si>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</si>
  <si>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</si>
  <si>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</si>
  <si>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</si>
  <si>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</si>
  <si>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</si>
  <si>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</si>
  <si>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</si>
  <si>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</si>
  <si>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</si>
  <si>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</si>
  <si>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</si>
  <si>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</si>
  <si>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</si>
  <si>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</si>
  <si>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</si>
  <si>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</si>
  <si>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</si>
  <si>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</si>
  <si>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</si>
  <si>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</si>
  <si>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</si>
  <si>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</si>
  <si>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</si>
  <si>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</si>
  <si>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</si>
  <si>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</si>
  <si>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</si>
  <si>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</si>
  <si>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</si>
  <si>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</si>
  <si>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</si>
  <si>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</si>
  <si>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</si>
  <si>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</si>
  <si>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</si>
  <si>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</si>
  <si>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</si>
  <si>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</si>
  <si>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</si>
  <si>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</si>
  <si>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</si>
  <si>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</si>
  <si>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</si>
  <si>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</si>
  <si>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</si>
  <si>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</si>
  <si>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</si>
  <si>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</si>
  <si>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</si>
  <si>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</si>
  <si>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</si>
  <si>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</si>
  <si>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</si>
  <si>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</si>
  <si>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</si>
  <si>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</si>
  <si>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</si>
  <si>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</si>
  <si>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</si>
  <si>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</si>
  <si>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</si>
  <si>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</si>
  <si>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</si>
  <si>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</si>
  <si>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>May' 2024</t>
  </si>
  <si>
    <t>July' 2024</t>
  </si>
  <si>
    <t>August' 2024</t>
  </si>
  <si>
    <t>September' 2024</t>
  </si>
  <si>
    <t>October' 2024</t>
  </si>
  <si>
    <t>November' 2024</t>
  </si>
  <si>
    <t>December' 2024</t>
  </si>
  <si>
    <t>April' 2024</t>
  </si>
  <si>
    <t>January' 2025</t>
  </si>
  <si>
    <t>February' 2025</t>
  </si>
  <si>
    <t>March' 2025</t>
  </si>
  <si>
    <t>Cumulative since April' 2024</t>
  </si>
  <si>
    <t>CATARACT CASES IDENTIFIED DURING 2024  -2025</t>
  </si>
  <si>
    <t xml:space="preserve">Other Eye Diseases 2024-25 (other than Cataract, Presbyopia &amp; School based activities ) </t>
  </si>
  <si>
    <t>RNS Eye Bank &amp; Seva Kendra</t>
  </si>
  <si>
    <t>Name of the District/MCH: RIO, Kolkata                                                               Reporting for the month: August 2024</t>
  </si>
  <si>
    <t>Arabinda Guru</t>
  </si>
  <si>
    <t>Nitya Biswas</t>
  </si>
  <si>
    <t>August</t>
  </si>
  <si>
    <t>Mamoni Barman</t>
  </si>
  <si>
    <t>Minati Das Adhikary</t>
  </si>
  <si>
    <t>Rabin Dolui</t>
  </si>
  <si>
    <t>Arati Pal</t>
  </si>
  <si>
    <t>Lilmuni Marandi</t>
  </si>
  <si>
    <t>Sabita Ghosh</t>
  </si>
  <si>
    <t>Reporting  Month: August 2024                                                       Year: 2024-2025</t>
  </si>
  <si>
    <t>Reporting Month: - August 2024</t>
  </si>
  <si>
    <t>Reporting Month: -  August 2024</t>
  </si>
  <si>
    <t>Reporting Month: August 2024</t>
  </si>
  <si>
    <t>Reporting for the month: August 2024</t>
  </si>
  <si>
    <t>For the reporting month August 2024</t>
  </si>
  <si>
    <t>No. of Eye Patients attended during the Month August 2024</t>
  </si>
  <si>
    <t>No. of Cataract Cases Indentified during the Month August 2024</t>
  </si>
  <si>
    <t>No. of Cataract Operation during the month August 2024</t>
  </si>
</sst>
</file>

<file path=xl/styles.xml><?xml version="1.0" encoding="utf-8"?>
<styleSheet xmlns="http://schemas.openxmlformats.org/spreadsheetml/2006/main">
  <numFmts count="1">
    <numFmt numFmtId="164" formatCode="mmmm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  <font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91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0" fillId="0" borderId="2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49" xfId="0" applyFont="1" applyBorder="1" applyAlignment="1">
      <alignment horizontal="center" vertical="top"/>
    </xf>
    <xf numFmtId="0" fontId="44" fillId="0" borderId="50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12" xfId="0" applyFont="1" applyBorder="1" applyAlignment="1">
      <alignment horizontal="center"/>
    </xf>
    <xf numFmtId="0" fontId="0" fillId="0" borderId="51" xfId="0" applyFont="1" applyFill="1" applyBorder="1"/>
    <xf numFmtId="0" fontId="9" fillId="0" borderId="48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0" xfId="0" applyNumberFormat="1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2" xfId="0" applyFont="1" applyBorder="1"/>
    <xf numFmtId="0" fontId="47" fillId="0" borderId="49" xfId="0" applyFont="1" applyBorder="1" applyAlignment="1">
      <alignment horizontal="right" vertical="top" wrapText="1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54" xfId="0" applyFont="1" applyFill="1" applyBorder="1"/>
    <xf numFmtId="0" fontId="9" fillId="0" borderId="53" xfId="0" applyFont="1" applyFill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 applyAlignment="1"/>
    <xf numFmtId="0" fontId="44" fillId="10" borderId="49" xfId="0" applyFont="1" applyFill="1" applyBorder="1"/>
    <xf numFmtId="14" fontId="36" fillId="0" borderId="1" xfId="2" applyNumberFormat="1" applyFont="1" applyFill="1" applyBorder="1" applyAlignment="1">
      <alignment vertical="top" wrapText="1"/>
    </xf>
    <xf numFmtId="0" fontId="37" fillId="0" borderId="1" xfId="1" applyNumberFormat="1" applyFont="1" applyBorder="1" applyAlignment="1">
      <alignment vertical="top"/>
    </xf>
    <xf numFmtId="0" fontId="45" fillId="0" borderId="1" xfId="0" applyFont="1" applyBorder="1" applyAlignment="1">
      <alignment horizontal="center" vertical="top" wrapText="1"/>
    </xf>
    <xf numFmtId="0" fontId="36" fillId="0" borderId="0" xfId="1" applyNumberFormat="1" applyFont="1" applyAlignment="1">
      <alignment vertical="top" wrapText="1"/>
    </xf>
    <xf numFmtId="49" fontId="44" fillId="0" borderId="49" xfId="0" applyNumberFormat="1" applyFont="1" applyBorder="1"/>
    <xf numFmtId="0" fontId="44" fillId="0" borderId="49" xfId="0" applyFont="1" applyBorder="1" applyAlignment="1">
      <alignment horizontal="center" vertical="center"/>
    </xf>
    <xf numFmtId="49" fontId="44" fillId="0" borderId="49" xfId="0" applyNumberFormat="1" applyFont="1" applyBorder="1" applyAlignment="1">
      <alignment horizontal="center" vertical="center"/>
    </xf>
    <xf numFmtId="0" fontId="48" fillId="0" borderId="49" xfId="0" applyFont="1" applyBorder="1"/>
    <xf numFmtId="0" fontId="44" fillId="0" borderId="49" xfId="0" applyFont="1" applyBorder="1" applyAlignment="1">
      <alignment vertical="center"/>
    </xf>
    <xf numFmtId="0" fontId="44" fillId="10" borderId="49" xfId="0" applyFont="1" applyFill="1" applyBorder="1" applyAlignment="1">
      <alignment horizontal="center" vertical="center"/>
    </xf>
    <xf numFmtId="49" fontId="44" fillId="10" borderId="49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44" fillId="0" borderId="4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14" fontId="44" fillId="0" borderId="49" xfId="0" applyNumberFormat="1" applyFont="1" applyBorder="1" applyAlignment="1">
      <alignment horizontal="center"/>
    </xf>
    <xf numFmtId="0" fontId="44" fillId="0" borderId="49" xfId="0" applyFont="1" applyBorder="1" applyAlignment="1">
      <alignment vertical="center" wrapText="1"/>
    </xf>
    <xf numFmtId="0" fontId="47" fillId="10" borderId="49" xfId="0" applyFont="1" applyFill="1" applyBorder="1" applyAlignment="1">
      <alignment horizontal="center" vertical="top"/>
    </xf>
    <xf numFmtId="0" fontId="47" fillId="0" borderId="49" xfId="0" applyFont="1" applyBorder="1" applyAlignment="1">
      <alignment horizontal="center" vertical="top"/>
    </xf>
    <xf numFmtId="0" fontId="47" fillId="0" borderId="49" xfId="0" applyFont="1" applyBorder="1" applyAlignment="1">
      <alignment horizontal="center" vertical="top" wrapText="1"/>
    </xf>
    <xf numFmtId="0" fontId="47" fillId="0" borderId="49" xfId="0" applyFont="1" applyBorder="1" applyAlignment="1">
      <alignment horizontal="left" vertical="top" wrapText="1"/>
    </xf>
    <xf numFmtId="0" fontId="47" fillId="0" borderId="49" xfId="0" applyFont="1" applyBorder="1" applyAlignment="1">
      <alignment horizontal="left" vertical="top"/>
    </xf>
    <xf numFmtId="0" fontId="47" fillId="0" borderId="50" xfId="0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44" fillId="10" borderId="49" xfId="0" applyFont="1" applyFill="1" applyBorder="1" applyAlignment="1">
      <alignment vertical="top"/>
    </xf>
    <xf numFmtId="49" fontId="46" fillId="10" borderId="56" xfId="0" applyNumberFormat="1" applyFont="1" applyFill="1" applyBorder="1" applyAlignment="1">
      <alignment vertical="top" wrapText="1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4" fillId="0" borderId="49" xfId="0" applyFont="1" applyBorder="1" applyAlignment="1">
      <alignment vertical="top" wrapText="1"/>
    </xf>
    <xf numFmtId="0" fontId="0" fillId="0" borderId="5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39" fillId="11" borderId="1" xfId="0" applyFont="1" applyFill="1" applyBorder="1" applyAlignment="1">
      <alignment horizontal="center" vertical="top"/>
    </xf>
    <xf numFmtId="0" fontId="39" fillId="11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27" t="s">
        <v>247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</row>
    <row r="2" spans="1:25" s="54" customFormat="1" ht="18" customHeight="1">
      <c r="A2" s="329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</row>
    <row r="3" spans="1:25" ht="18" customHeight="1" thickBot="1">
      <c r="A3" s="344" t="s">
        <v>305</v>
      </c>
      <c r="B3" s="345"/>
      <c r="C3" s="345"/>
      <c r="D3" s="345"/>
      <c r="E3" s="345"/>
      <c r="F3" s="345"/>
      <c r="G3" s="345"/>
      <c r="H3" s="345"/>
      <c r="I3" s="345"/>
      <c r="J3" s="345"/>
      <c r="K3" s="346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</row>
    <row r="4" spans="1:25" s="56" customFormat="1" ht="45" customHeight="1">
      <c r="A4" s="319" t="s">
        <v>288</v>
      </c>
      <c r="B4" s="321" t="s">
        <v>228</v>
      </c>
      <c r="C4" s="321" t="s">
        <v>109</v>
      </c>
      <c r="D4" s="342" t="s">
        <v>2</v>
      </c>
      <c r="E4" s="334" t="s">
        <v>172</v>
      </c>
      <c r="F4" s="335"/>
      <c r="G4" s="336"/>
      <c r="H4" s="334" t="s">
        <v>176</v>
      </c>
      <c r="I4" s="335"/>
      <c r="J4" s="336"/>
      <c r="K4" s="317" t="s">
        <v>3</v>
      </c>
      <c r="L4" s="319" t="s">
        <v>30</v>
      </c>
      <c r="M4" s="321"/>
      <c r="N4" s="322"/>
      <c r="O4" s="319" t="s">
        <v>64</v>
      </c>
      <c r="P4" s="321"/>
      <c r="Q4" s="321"/>
      <c r="R4" s="322"/>
      <c r="S4" s="331" t="s">
        <v>177</v>
      </c>
      <c r="T4" s="332"/>
      <c r="U4" s="332"/>
      <c r="V4" s="333"/>
      <c r="W4" s="338" t="s">
        <v>164</v>
      </c>
      <c r="X4" s="340" t="s">
        <v>163</v>
      </c>
      <c r="Y4" s="326" t="s">
        <v>4</v>
      </c>
    </row>
    <row r="5" spans="1:25" ht="35.25" customHeight="1" thickBot="1">
      <c r="A5" s="320"/>
      <c r="B5" s="337"/>
      <c r="C5" s="337"/>
      <c r="D5" s="343"/>
      <c r="E5" s="232" t="s">
        <v>173</v>
      </c>
      <c r="F5" s="233" t="s">
        <v>174</v>
      </c>
      <c r="G5" s="234" t="s">
        <v>175</v>
      </c>
      <c r="H5" s="232" t="s">
        <v>173</v>
      </c>
      <c r="I5" s="233" t="s">
        <v>174</v>
      </c>
      <c r="J5" s="234" t="s">
        <v>175</v>
      </c>
      <c r="K5" s="318"/>
      <c r="L5" s="259" t="s">
        <v>18</v>
      </c>
      <c r="M5" s="262" t="s">
        <v>19</v>
      </c>
      <c r="N5" s="235" t="s">
        <v>46</v>
      </c>
      <c r="O5" s="240" t="s">
        <v>65</v>
      </c>
      <c r="P5" s="239" t="s">
        <v>66</v>
      </c>
      <c r="Q5" s="239" t="s">
        <v>67</v>
      </c>
      <c r="R5" s="234" t="s">
        <v>68</v>
      </c>
      <c r="S5" s="240" t="s">
        <v>166</v>
      </c>
      <c r="T5" s="239" t="s">
        <v>167</v>
      </c>
      <c r="U5" s="239" t="s">
        <v>168</v>
      </c>
      <c r="V5" s="234" t="s">
        <v>169</v>
      </c>
      <c r="W5" s="339"/>
      <c r="X5" s="341"/>
      <c r="Y5" s="326"/>
    </row>
    <row r="6" spans="1:25" ht="15">
      <c r="A6" s="228" t="s">
        <v>35</v>
      </c>
      <c r="B6" s="226" t="s">
        <v>36</v>
      </c>
      <c r="C6" s="226" t="s">
        <v>37</v>
      </c>
      <c r="D6" s="227" t="s">
        <v>115</v>
      </c>
      <c r="E6" s="228" t="s">
        <v>100</v>
      </c>
      <c r="F6" s="226" t="s">
        <v>101</v>
      </c>
      <c r="G6" s="230" t="s">
        <v>102</v>
      </c>
      <c r="H6" s="228" t="s">
        <v>116</v>
      </c>
      <c r="I6" s="226" t="s">
        <v>117</v>
      </c>
      <c r="J6" s="230" t="s">
        <v>103</v>
      </c>
      <c r="K6" s="231" t="s">
        <v>118</v>
      </c>
      <c r="L6" s="228" t="s">
        <v>104</v>
      </c>
      <c r="M6" s="226" t="s">
        <v>119</v>
      </c>
      <c r="N6" s="270" t="s">
        <v>120</v>
      </c>
      <c r="O6" s="228" t="s">
        <v>121</v>
      </c>
      <c r="P6" s="226" t="s">
        <v>141</v>
      </c>
      <c r="Q6" s="226" t="s">
        <v>142</v>
      </c>
      <c r="R6" s="230" t="s">
        <v>122</v>
      </c>
      <c r="S6" s="228" t="s">
        <v>123</v>
      </c>
      <c r="T6" s="226" t="s">
        <v>124</v>
      </c>
      <c r="U6" s="226" t="s">
        <v>125</v>
      </c>
      <c r="V6" s="230" t="s">
        <v>126</v>
      </c>
      <c r="W6" s="243" t="s">
        <v>127</v>
      </c>
      <c r="X6" s="244" t="s">
        <v>128</v>
      </c>
      <c r="Y6" s="153"/>
    </row>
    <row r="7" spans="1:25" ht="15.75">
      <c r="A7" s="119">
        <v>1</v>
      </c>
      <c r="B7" s="135" t="s">
        <v>252</v>
      </c>
      <c r="C7" s="106" t="s">
        <v>258</v>
      </c>
      <c r="D7" s="140" t="s">
        <v>259</v>
      </c>
      <c r="E7" s="138">
        <v>0</v>
      </c>
      <c r="F7" s="105">
        <v>2</v>
      </c>
      <c r="G7" s="120">
        <v>1</v>
      </c>
      <c r="H7" s="124">
        <v>0</v>
      </c>
      <c r="I7" s="107">
        <v>35</v>
      </c>
      <c r="J7" s="125">
        <v>41</v>
      </c>
      <c r="K7" s="141">
        <f t="shared" ref="K7:K18" si="0">E7+F7+G7+H7+I7+J7</f>
        <v>79</v>
      </c>
      <c r="L7" s="124">
        <v>50</v>
      </c>
      <c r="M7" s="107">
        <v>29</v>
      </c>
      <c r="N7" s="271">
        <v>0</v>
      </c>
      <c r="O7" s="273">
        <v>9</v>
      </c>
      <c r="P7" s="208">
        <v>30</v>
      </c>
      <c r="Q7" s="208">
        <v>34</v>
      </c>
      <c r="R7" s="256">
        <v>6</v>
      </c>
      <c r="S7" s="207">
        <v>8</v>
      </c>
      <c r="T7" s="20">
        <v>43</v>
      </c>
      <c r="U7" s="208">
        <v>24</v>
      </c>
      <c r="V7" s="209">
        <v>4</v>
      </c>
      <c r="W7" s="124">
        <v>2</v>
      </c>
      <c r="X7" s="125">
        <v>75</v>
      </c>
      <c r="Y7" s="154" t="s">
        <v>260</v>
      </c>
    </row>
    <row r="8" spans="1:25" ht="15.75">
      <c r="A8" s="119">
        <v>2</v>
      </c>
      <c r="B8" s="135" t="s">
        <v>253</v>
      </c>
      <c r="C8" s="106" t="s">
        <v>258</v>
      </c>
      <c r="D8" s="140" t="s">
        <v>259</v>
      </c>
      <c r="E8" s="138">
        <v>0</v>
      </c>
      <c r="F8" s="105">
        <v>2</v>
      </c>
      <c r="G8" s="120">
        <v>2</v>
      </c>
      <c r="H8" s="119">
        <v>0</v>
      </c>
      <c r="I8" s="105">
        <v>7</v>
      </c>
      <c r="J8" s="201">
        <v>24</v>
      </c>
      <c r="K8" s="141">
        <f t="shared" si="0"/>
        <v>35</v>
      </c>
      <c r="L8" s="119">
        <v>15</v>
      </c>
      <c r="M8" s="269">
        <v>20</v>
      </c>
      <c r="N8" s="271">
        <v>0</v>
      </c>
      <c r="O8" s="273">
        <v>5</v>
      </c>
      <c r="P8" s="208">
        <v>11</v>
      </c>
      <c r="Q8" s="208">
        <v>17</v>
      </c>
      <c r="R8" s="256">
        <v>2</v>
      </c>
      <c r="S8" s="207">
        <v>5</v>
      </c>
      <c r="T8" s="208">
        <v>18</v>
      </c>
      <c r="U8" s="208">
        <v>9</v>
      </c>
      <c r="V8" s="209">
        <v>3</v>
      </c>
      <c r="W8" s="124">
        <v>0</v>
      </c>
      <c r="X8" s="125">
        <v>35</v>
      </c>
      <c r="Y8" s="154"/>
    </row>
    <row r="9" spans="1:25" ht="15.75">
      <c r="A9" s="119">
        <v>3</v>
      </c>
      <c r="B9" s="135" t="s">
        <v>254</v>
      </c>
      <c r="C9" s="106" t="s">
        <v>258</v>
      </c>
      <c r="D9" s="140" t="s">
        <v>259</v>
      </c>
      <c r="E9" s="138">
        <v>0</v>
      </c>
      <c r="F9" s="105">
        <v>1</v>
      </c>
      <c r="G9" s="120">
        <v>1</v>
      </c>
      <c r="H9" s="119">
        <v>0</v>
      </c>
      <c r="I9" s="105">
        <v>6</v>
      </c>
      <c r="J9" s="201">
        <v>6</v>
      </c>
      <c r="K9" s="141">
        <f t="shared" si="0"/>
        <v>14</v>
      </c>
      <c r="L9" s="119">
        <v>5</v>
      </c>
      <c r="M9" s="269">
        <v>9</v>
      </c>
      <c r="N9" s="271">
        <v>0</v>
      </c>
      <c r="O9" s="273">
        <v>2</v>
      </c>
      <c r="P9" s="208">
        <v>5</v>
      </c>
      <c r="Q9" s="208">
        <v>6</v>
      </c>
      <c r="R9" s="256">
        <v>1</v>
      </c>
      <c r="S9" s="207">
        <v>1</v>
      </c>
      <c r="T9" s="208">
        <v>8</v>
      </c>
      <c r="U9" s="208">
        <v>4</v>
      </c>
      <c r="V9" s="209">
        <v>1</v>
      </c>
      <c r="W9" s="124">
        <v>0</v>
      </c>
      <c r="X9" s="125">
        <v>14</v>
      </c>
      <c r="Y9" s="154"/>
    </row>
    <row r="10" spans="1:25" ht="15.75">
      <c r="A10" s="119">
        <v>4</v>
      </c>
      <c r="B10" s="135" t="s">
        <v>269</v>
      </c>
      <c r="C10" s="106" t="s">
        <v>258</v>
      </c>
      <c r="D10" s="140" t="s">
        <v>259</v>
      </c>
      <c r="E10" s="138">
        <v>0</v>
      </c>
      <c r="F10" s="105">
        <v>0</v>
      </c>
      <c r="G10" s="120">
        <v>1</v>
      </c>
      <c r="H10" s="119">
        <v>0</v>
      </c>
      <c r="I10" s="105">
        <v>18</v>
      </c>
      <c r="J10" s="201">
        <v>17</v>
      </c>
      <c r="K10" s="141">
        <f>E10+F10+G10+H10+I10+J10</f>
        <v>36</v>
      </c>
      <c r="L10" s="119">
        <v>16</v>
      </c>
      <c r="M10" s="269">
        <v>20</v>
      </c>
      <c r="N10" s="271">
        <v>0</v>
      </c>
      <c r="O10" s="273">
        <v>4</v>
      </c>
      <c r="P10" s="208">
        <v>14</v>
      </c>
      <c r="Q10" s="208">
        <v>15</v>
      </c>
      <c r="R10" s="256">
        <v>3</v>
      </c>
      <c r="S10" s="207">
        <v>4</v>
      </c>
      <c r="T10" s="208">
        <v>20</v>
      </c>
      <c r="U10" s="208">
        <v>10</v>
      </c>
      <c r="V10" s="209">
        <v>2</v>
      </c>
      <c r="W10" s="124">
        <v>0</v>
      </c>
      <c r="X10" s="125">
        <v>36</v>
      </c>
      <c r="Y10" s="154"/>
    </row>
    <row r="11" spans="1:25" ht="15.75">
      <c r="A11" s="119">
        <v>5</v>
      </c>
      <c r="B11" s="161" t="s">
        <v>271</v>
      </c>
      <c r="C11" s="106" t="s">
        <v>258</v>
      </c>
      <c r="D11" s="140" t="s">
        <v>259</v>
      </c>
      <c r="E11" s="156">
        <v>0</v>
      </c>
      <c r="F11" s="143">
        <v>1</v>
      </c>
      <c r="G11" s="147">
        <v>0</v>
      </c>
      <c r="H11" s="146">
        <v>0</v>
      </c>
      <c r="I11" s="143">
        <v>22</v>
      </c>
      <c r="J11" s="202">
        <v>66</v>
      </c>
      <c r="K11" s="141">
        <f t="shared" si="0"/>
        <v>89</v>
      </c>
      <c r="L11" s="119">
        <v>46</v>
      </c>
      <c r="M11" s="269">
        <v>43</v>
      </c>
      <c r="N11" s="271">
        <v>0</v>
      </c>
      <c r="O11" s="273">
        <v>11</v>
      </c>
      <c r="P11" s="208">
        <v>34</v>
      </c>
      <c r="Q11" s="208">
        <v>37</v>
      </c>
      <c r="R11" s="256">
        <v>7</v>
      </c>
      <c r="S11" s="207">
        <v>9</v>
      </c>
      <c r="T11" s="208">
        <v>49</v>
      </c>
      <c r="U11" s="208">
        <v>27</v>
      </c>
      <c r="V11" s="209">
        <v>4</v>
      </c>
      <c r="W11" s="241">
        <v>2</v>
      </c>
      <c r="X11" s="149">
        <v>85</v>
      </c>
      <c r="Y11" s="154"/>
    </row>
    <row r="12" spans="1:25" ht="16.5" thickBot="1">
      <c r="A12" s="121">
        <v>6</v>
      </c>
      <c r="B12" s="136" t="s">
        <v>274</v>
      </c>
      <c r="C12" s="116" t="s">
        <v>258</v>
      </c>
      <c r="D12" s="155" t="s">
        <v>259</v>
      </c>
      <c r="E12" s="121">
        <v>0</v>
      </c>
      <c r="F12" s="115">
        <v>0</v>
      </c>
      <c r="G12" s="122">
        <v>0</v>
      </c>
      <c r="H12" s="121">
        <v>0</v>
      </c>
      <c r="I12" s="115">
        <v>11</v>
      </c>
      <c r="J12" s="229">
        <v>17</v>
      </c>
      <c r="K12" s="142">
        <f t="shared" si="0"/>
        <v>28</v>
      </c>
      <c r="L12" s="121">
        <v>12</v>
      </c>
      <c r="M12" s="272">
        <v>16</v>
      </c>
      <c r="N12" s="268">
        <v>0</v>
      </c>
      <c r="O12" s="274">
        <v>3</v>
      </c>
      <c r="P12" s="211">
        <v>11</v>
      </c>
      <c r="Q12" s="211">
        <v>12</v>
      </c>
      <c r="R12" s="277">
        <v>2</v>
      </c>
      <c r="S12" s="306">
        <v>2</v>
      </c>
      <c r="T12" s="211">
        <v>16</v>
      </c>
      <c r="U12" s="211">
        <v>8</v>
      </c>
      <c r="V12" s="307">
        <v>2</v>
      </c>
      <c r="W12" s="242">
        <v>0</v>
      </c>
      <c r="X12" s="131">
        <v>28</v>
      </c>
      <c r="Y12" s="154"/>
    </row>
    <row r="13" spans="1:25" ht="15.75">
      <c r="A13" s="123">
        <v>7</v>
      </c>
      <c r="B13" s="135" t="s">
        <v>255</v>
      </c>
      <c r="C13" s="144" t="s">
        <v>258</v>
      </c>
      <c r="D13" s="145" t="s">
        <v>259</v>
      </c>
      <c r="E13" s="146">
        <v>0</v>
      </c>
      <c r="F13" s="143">
        <v>1</v>
      </c>
      <c r="G13" s="147">
        <v>0</v>
      </c>
      <c r="H13" s="156">
        <v>0</v>
      </c>
      <c r="I13" s="143">
        <v>20</v>
      </c>
      <c r="J13" s="202">
        <v>2</v>
      </c>
      <c r="K13" s="148">
        <f t="shared" si="0"/>
        <v>23</v>
      </c>
      <c r="L13" s="119">
        <v>14</v>
      </c>
      <c r="M13" s="269">
        <v>9</v>
      </c>
      <c r="N13" s="271">
        <v>0</v>
      </c>
      <c r="O13" s="309">
        <v>1</v>
      </c>
      <c r="P13" s="310">
        <v>8</v>
      </c>
      <c r="Q13" s="310">
        <v>10</v>
      </c>
      <c r="R13" s="311">
        <v>4</v>
      </c>
      <c r="S13" s="312">
        <v>3</v>
      </c>
      <c r="T13" s="310">
        <v>12</v>
      </c>
      <c r="U13" s="310">
        <v>7</v>
      </c>
      <c r="V13" s="313">
        <v>1</v>
      </c>
      <c r="W13" s="162">
        <v>0</v>
      </c>
      <c r="X13" s="149">
        <v>23</v>
      </c>
      <c r="Y13" s="154"/>
    </row>
    <row r="14" spans="1:25" ht="15.75">
      <c r="A14" s="123">
        <v>8</v>
      </c>
      <c r="B14" s="135" t="s">
        <v>276</v>
      </c>
      <c r="C14" s="144" t="s">
        <v>258</v>
      </c>
      <c r="D14" s="145" t="s">
        <v>259</v>
      </c>
      <c r="E14" s="146">
        <v>0</v>
      </c>
      <c r="F14" s="143">
        <v>0</v>
      </c>
      <c r="G14" s="147">
        <v>1</v>
      </c>
      <c r="H14" s="156">
        <v>0</v>
      </c>
      <c r="I14" s="143">
        <v>17</v>
      </c>
      <c r="J14" s="202">
        <v>25</v>
      </c>
      <c r="K14" s="148">
        <f t="shared" si="0"/>
        <v>43</v>
      </c>
      <c r="L14" s="119">
        <v>20</v>
      </c>
      <c r="M14" s="269">
        <v>23</v>
      </c>
      <c r="N14" s="271">
        <v>0</v>
      </c>
      <c r="O14" s="273">
        <v>5</v>
      </c>
      <c r="P14" s="208">
        <v>16</v>
      </c>
      <c r="Q14" s="208">
        <v>19</v>
      </c>
      <c r="R14" s="256">
        <v>3</v>
      </c>
      <c r="S14" s="207">
        <v>3</v>
      </c>
      <c r="T14" s="208">
        <v>24</v>
      </c>
      <c r="U14" s="208">
        <v>13</v>
      </c>
      <c r="V14" s="209">
        <v>3</v>
      </c>
      <c r="W14" s="162">
        <v>1</v>
      </c>
      <c r="X14" s="149">
        <v>41</v>
      </c>
      <c r="Y14" s="154"/>
    </row>
    <row r="15" spans="1:25" s="54" customFormat="1" ht="16.5" thickBot="1">
      <c r="A15" s="121">
        <v>9</v>
      </c>
      <c r="B15" s="136" t="s">
        <v>275</v>
      </c>
      <c r="C15" s="116" t="s">
        <v>258</v>
      </c>
      <c r="D15" s="155" t="s">
        <v>259</v>
      </c>
      <c r="E15" s="121">
        <v>0</v>
      </c>
      <c r="F15" s="115">
        <v>0</v>
      </c>
      <c r="G15" s="122">
        <v>0</v>
      </c>
      <c r="H15" s="139">
        <v>0</v>
      </c>
      <c r="I15" s="115">
        <v>20</v>
      </c>
      <c r="J15" s="203">
        <v>36</v>
      </c>
      <c r="K15" s="142">
        <f t="shared" si="0"/>
        <v>56</v>
      </c>
      <c r="L15" s="121">
        <v>24</v>
      </c>
      <c r="M15" s="272">
        <v>32</v>
      </c>
      <c r="N15" s="268">
        <v>0</v>
      </c>
      <c r="O15" s="274">
        <v>7</v>
      </c>
      <c r="P15" s="211">
        <v>21</v>
      </c>
      <c r="Q15" s="211">
        <v>24</v>
      </c>
      <c r="R15" s="277">
        <v>4</v>
      </c>
      <c r="S15" s="306">
        <v>6</v>
      </c>
      <c r="T15" s="211">
        <v>30</v>
      </c>
      <c r="U15" s="211">
        <v>17</v>
      </c>
      <c r="V15" s="307">
        <v>3</v>
      </c>
      <c r="W15" s="163">
        <v>1</v>
      </c>
      <c r="X15" s="131">
        <v>54</v>
      </c>
      <c r="Y15" s="154"/>
    </row>
    <row r="16" spans="1:25" ht="15.75">
      <c r="A16" s="123">
        <v>10</v>
      </c>
      <c r="B16" s="137" t="s">
        <v>256</v>
      </c>
      <c r="C16" s="106" t="s">
        <v>258</v>
      </c>
      <c r="D16" s="117" t="s">
        <v>259</v>
      </c>
      <c r="E16" s="119">
        <v>0</v>
      </c>
      <c r="F16" s="105">
        <v>1</v>
      </c>
      <c r="G16" s="120">
        <v>1</v>
      </c>
      <c r="H16" s="119">
        <v>0</v>
      </c>
      <c r="I16" s="105">
        <v>7</v>
      </c>
      <c r="J16" s="201">
        <v>26</v>
      </c>
      <c r="K16" s="141">
        <f t="shared" si="0"/>
        <v>35</v>
      </c>
      <c r="L16" s="119">
        <v>16</v>
      </c>
      <c r="M16" s="269">
        <v>19</v>
      </c>
      <c r="N16" s="271">
        <v>0</v>
      </c>
      <c r="O16" s="309">
        <v>3</v>
      </c>
      <c r="P16" s="310">
        <v>12</v>
      </c>
      <c r="Q16" s="310">
        <v>16</v>
      </c>
      <c r="R16" s="311">
        <v>4</v>
      </c>
      <c r="S16" s="312">
        <v>3</v>
      </c>
      <c r="T16" s="310">
        <v>19</v>
      </c>
      <c r="U16" s="310">
        <v>12</v>
      </c>
      <c r="V16" s="313">
        <v>1</v>
      </c>
      <c r="W16" s="206">
        <v>0</v>
      </c>
      <c r="X16" s="125">
        <v>35</v>
      </c>
      <c r="Y16" s="154"/>
    </row>
    <row r="17" spans="1:25" ht="15.75">
      <c r="A17" s="123">
        <v>11</v>
      </c>
      <c r="B17" s="137" t="s">
        <v>257</v>
      </c>
      <c r="C17" s="106" t="s">
        <v>258</v>
      </c>
      <c r="D17" s="117" t="s">
        <v>259</v>
      </c>
      <c r="E17" s="119">
        <v>0</v>
      </c>
      <c r="F17" s="105">
        <v>0</v>
      </c>
      <c r="G17" s="120">
        <v>0</v>
      </c>
      <c r="H17" s="119">
        <v>0</v>
      </c>
      <c r="I17" s="105">
        <v>9</v>
      </c>
      <c r="J17" s="201">
        <v>11</v>
      </c>
      <c r="K17" s="141">
        <f t="shared" si="0"/>
        <v>20</v>
      </c>
      <c r="L17" s="119">
        <v>7</v>
      </c>
      <c r="M17" s="269">
        <v>13</v>
      </c>
      <c r="N17" s="271">
        <v>0</v>
      </c>
      <c r="O17" s="273">
        <v>2</v>
      </c>
      <c r="P17" s="208">
        <v>9</v>
      </c>
      <c r="Q17" s="208">
        <v>8</v>
      </c>
      <c r="R17" s="256">
        <v>1</v>
      </c>
      <c r="S17" s="207">
        <v>1</v>
      </c>
      <c r="T17" s="208">
        <v>11</v>
      </c>
      <c r="U17" s="208">
        <v>6</v>
      </c>
      <c r="V17" s="209">
        <v>2</v>
      </c>
      <c r="W17" s="206">
        <v>0</v>
      </c>
      <c r="X17" s="125">
        <v>20</v>
      </c>
      <c r="Y17" s="154"/>
    </row>
    <row r="18" spans="1:25" ht="15.75">
      <c r="A18" s="123">
        <v>12</v>
      </c>
      <c r="B18" s="158" t="s">
        <v>272</v>
      </c>
      <c r="C18" s="159" t="s">
        <v>258</v>
      </c>
      <c r="D18" s="160" t="s">
        <v>259</v>
      </c>
      <c r="E18" s="124">
        <v>0</v>
      </c>
      <c r="F18" s="107">
        <v>2</v>
      </c>
      <c r="G18" s="125">
        <v>0</v>
      </c>
      <c r="H18" s="124">
        <v>0</v>
      </c>
      <c r="I18" s="107">
        <v>14</v>
      </c>
      <c r="J18" s="125">
        <v>29</v>
      </c>
      <c r="K18" s="141">
        <f t="shared" si="0"/>
        <v>45</v>
      </c>
      <c r="L18" s="124">
        <v>24</v>
      </c>
      <c r="M18" s="107">
        <v>21</v>
      </c>
      <c r="N18" s="271">
        <v>0</v>
      </c>
      <c r="O18" s="273">
        <v>7</v>
      </c>
      <c r="P18" s="208">
        <v>14</v>
      </c>
      <c r="Q18" s="208">
        <v>20</v>
      </c>
      <c r="R18" s="256">
        <v>4</v>
      </c>
      <c r="S18" s="207">
        <v>4</v>
      </c>
      <c r="T18" s="20">
        <v>27</v>
      </c>
      <c r="U18" s="208">
        <v>12</v>
      </c>
      <c r="V18" s="209">
        <v>2</v>
      </c>
      <c r="W18" s="206">
        <v>1</v>
      </c>
      <c r="X18" s="125">
        <v>43</v>
      </c>
      <c r="Y18" s="154"/>
    </row>
    <row r="19" spans="1:25" ht="15">
      <c r="A19" s="119"/>
      <c r="B19" s="107"/>
      <c r="C19" s="198"/>
      <c r="D19" s="118"/>
      <c r="E19" s="124"/>
      <c r="F19" s="107"/>
      <c r="G19" s="125"/>
      <c r="H19" s="124"/>
      <c r="I19" s="107"/>
      <c r="J19" s="125"/>
      <c r="K19" s="129"/>
      <c r="L19" s="124"/>
      <c r="M19" s="104"/>
      <c r="N19" s="130"/>
      <c r="O19" s="275"/>
      <c r="P19" s="104"/>
      <c r="Q19" s="104"/>
      <c r="R19" s="257"/>
      <c r="S19" s="151"/>
      <c r="T19" s="150"/>
      <c r="U19" s="150"/>
      <c r="V19" s="152"/>
      <c r="W19" s="205"/>
      <c r="X19" s="130"/>
      <c r="Y19" s="153"/>
    </row>
    <row r="20" spans="1:25" ht="16.5" thickBot="1">
      <c r="A20" s="323" t="s">
        <v>5</v>
      </c>
      <c r="B20" s="324"/>
      <c r="C20" s="324"/>
      <c r="D20" s="325"/>
      <c r="E20" s="126">
        <f t="shared" ref="E20:X20" si="1">SUM(E7:E19)</f>
        <v>0</v>
      </c>
      <c r="F20" s="127">
        <f t="shared" si="1"/>
        <v>10</v>
      </c>
      <c r="G20" s="128">
        <f t="shared" si="1"/>
        <v>7</v>
      </c>
      <c r="H20" s="126">
        <f t="shared" si="1"/>
        <v>0</v>
      </c>
      <c r="I20" s="127">
        <f t="shared" si="1"/>
        <v>186</v>
      </c>
      <c r="J20" s="128">
        <f t="shared" si="1"/>
        <v>300</v>
      </c>
      <c r="K20" s="142">
        <f>SUM(K7:K19)</f>
        <v>503</v>
      </c>
      <c r="L20" s="260">
        <f t="shared" si="1"/>
        <v>249</v>
      </c>
      <c r="M20" s="261">
        <f t="shared" si="1"/>
        <v>254</v>
      </c>
      <c r="N20" s="128">
        <f t="shared" si="1"/>
        <v>0</v>
      </c>
      <c r="O20" s="276">
        <f>SUM(O7:O19)</f>
        <v>59</v>
      </c>
      <c r="P20" s="261">
        <f>SUM(P7:P19)</f>
        <v>185</v>
      </c>
      <c r="Q20" s="261">
        <f>SUM(Q7:Q19)</f>
        <v>218</v>
      </c>
      <c r="R20" s="258">
        <f>SUM(R7:R19)</f>
        <v>41</v>
      </c>
      <c r="S20" s="126">
        <f t="shared" si="1"/>
        <v>49</v>
      </c>
      <c r="T20" s="127">
        <f t="shared" si="1"/>
        <v>277</v>
      </c>
      <c r="U20" s="127">
        <f t="shared" si="1"/>
        <v>149</v>
      </c>
      <c r="V20" s="128">
        <f t="shared" si="1"/>
        <v>28</v>
      </c>
      <c r="W20" s="134">
        <f t="shared" si="1"/>
        <v>7</v>
      </c>
      <c r="X20" s="128">
        <f t="shared" si="1"/>
        <v>489</v>
      </c>
      <c r="Y20" s="153"/>
    </row>
    <row r="21" spans="1:25" ht="15">
      <c r="A21" s="314" t="s">
        <v>283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</row>
    <row r="22" spans="1:25" ht="15">
      <c r="A22" s="316" t="s">
        <v>165</v>
      </c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</row>
    <row r="23" spans="1:25">
      <c r="A23" s="197"/>
    </row>
    <row r="24" spans="1:25">
      <c r="A24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1:X21"/>
    <mergeCell ref="A22:X22"/>
    <mergeCell ref="K4:K5"/>
    <mergeCell ref="A4:A5"/>
    <mergeCell ref="L4:N4"/>
    <mergeCell ref="O4:R4"/>
    <mergeCell ref="A20:D20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57" t="s">
        <v>227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</row>
    <row r="2" spans="1:38" s="66" customFormat="1" ht="18" customHeight="1">
      <c r="A2" s="356" t="s">
        <v>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</row>
    <row r="3" spans="1:38" ht="14.1" customHeight="1">
      <c r="A3" s="359" t="s">
        <v>62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60" t="s">
        <v>63</v>
      </c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  <c r="AI3" s="361"/>
      <c r="AJ3" s="361"/>
      <c r="AK3" s="361"/>
      <c r="AL3" s="361"/>
    </row>
    <row r="4" spans="1:38" s="73" customFormat="1" ht="24" customHeight="1">
      <c r="A4" s="348" t="s">
        <v>1</v>
      </c>
      <c r="B4" s="355" t="s">
        <v>111</v>
      </c>
      <c r="C4" s="348" t="s">
        <v>17</v>
      </c>
      <c r="D4" s="348"/>
      <c r="E4" s="348"/>
      <c r="F4" s="348" t="s">
        <v>178</v>
      </c>
      <c r="G4" s="348"/>
      <c r="H4" s="348"/>
      <c r="I4" s="348" t="s">
        <v>179</v>
      </c>
      <c r="J4" s="348"/>
      <c r="K4" s="348"/>
      <c r="L4" s="348" t="s">
        <v>20</v>
      </c>
      <c r="M4" s="348"/>
      <c r="N4" s="348"/>
      <c r="O4" s="348" t="s">
        <v>110</v>
      </c>
      <c r="P4" s="348"/>
      <c r="Q4" s="348"/>
      <c r="R4" s="348" t="s">
        <v>112</v>
      </c>
      <c r="S4" s="348"/>
      <c r="T4" s="348"/>
      <c r="U4" s="348" t="s">
        <v>3</v>
      </c>
      <c r="V4" s="348"/>
      <c r="W4" s="348"/>
      <c r="X4" s="348"/>
      <c r="Y4" s="348" t="s">
        <v>30</v>
      </c>
      <c r="Z4" s="348"/>
      <c r="AA4" s="348"/>
      <c r="AB4" s="348" t="s">
        <v>64</v>
      </c>
      <c r="AC4" s="348"/>
      <c r="AD4" s="348"/>
      <c r="AE4" s="348"/>
      <c r="AF4" s="355" t="s">
        <v>177</v>
      </c>
      <c r="AG4" s="355"/>
      <c r="AH4" s="355"/>
      <c r="AI4" s="355"/>
      <c r="AJ4" s="358" t="s">
        <v>217</v>
      </c>
      <c r="AK4" s="358" t="s">
        <v>218</v>
      </c>
      <c r="AL4" s="358" t="s">
        <v>4</v>
      </c>
    </row>
    <row r="5" spans="1:38" s="73" customFormat="1" ht="86.25" customHeight="1">
      <c r="A5" s="348"/>
      <c r="B5" s="355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58"/>
      <c r="AK5" s="358"/>
      <c r="AL5" s="358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49" t="s">
        <v>70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50" t="s">
        <v>61</v>
      </c>
      <c r="B24" s="350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52" t="s">
        <v>220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3"/>
      <c r="V25" s="353"/>
      <c r="W25" s="353"/>
      <c r="X25" s="353"/>
      <c r="Y25" s="353"/>
      <c r="Z25" s="353"/>
      <c r="AA25" s="353"/>
      <c r="AB25" s="353"/>
      <c r="AC25" s="353"/>
      <c r="AD25" s="353"/>
      <c r="AE25" s="353"/>
      <c r="AF25" s="353"/>
      <c r="AG25" s="353"/>
      <c r="AH25" s="353"/>
      <c r="AI25" s="353"/>
      <c r="AJ25" s="353"/>
      <c r="AK25" s="354"/>
    </row>
    <row r="26" spans="1:38">
      <c r="A26" s="351" t="s">
        <v>221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</row>
    <row r="27" spans="1:38">
      <c r="A27" s="347" t="s">
        <v>219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B7" sqref="B7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0">
      <c r="A2" s="364" t="s">
        <v>303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>
      <c r="A3" s="366" t="s">
        <v>261</v>
      </c>
      <c r="B3" s="367"/>
      <c r="C3" s="367"/>
      <c r="D3" s="368"/>
      <c r="E3" s="366" t="s">
        <v>319</v>
      </c>
      <c r="F3" s="367"/>
      <c r="G3" s="367"/>
      <c r="H3" s="367"/>
      <c r="I3" s="367"/>
      <c r="J3" s="367"/>
    </row>
    <row r="4" spans="1:10" ht="15.75">
      <c r="A4" s="369" t="s">
        <v>33</v>
      </c>
      <c r="B4" s="369"/>
      <c r="C4" s="371" t="s">
        <v>320</v>
      </c>
      <c r="D4" s="371"/>
      <c r="E4" s="371"/>
      <c r="F4" s="371"/>
      <c r="G4" s="371" t="s">
        <v>301</v>
      </c>
      <c r="H4" s="371"/>
      <c r="I4" s="371"/>
      <c r="J4" s="371"/>
    </row>
    <row r="5" spans="1:10" ht="32.25" thickBot="1">
      <c r="A5" s="370"/>
      <c r="B5" s="370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75" t="s">
        <v>7</v>
      </c>
      <c r="B6" s="376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72" t="s">
        <v>145</v>
      </c>
      <c r="B7" s="35" t="s">
        <v>144</v>
      </c>
      <c r="C7" s="42">
        <v>156</v>
      </c>
      <c r="D7" s="35"/>
      <c r="E7" s="35"/>
      <c r="F7" s="35">
        <f>C7+D7+E7</f>
        <v>156</v>
      </c>
      <c r="G7" s="35">
        <f>C7+3521</f>
        <v>3677</v>
      </c>
      <c r="H7" s="35"/>
      <c r="I7" s="35"/>
      <c r="J7" s="36">
        <f>G7+H7+I7</f>
        <v>3677</v>
      </c>
    </row>
    <row r="8" spans="1:10">
      <c r="A8" s="373"/>
      <c r="B8" s="35" t="s">
        <v>39</v>
      </c>
      <c r="C8" s="42">
        <v>134</v>
      </c>
      <c r="D8" s="35"/>
      <c r="E8" s="35"/>
      <c r="F8" s="35">
        <f t="shared" ref="F8:F11" si="0">C8+D8+E8</f>
        <v>134</v>
      </c>
      <c r="G8" s="35">
        <f>C8+2880</f>
        <v>3014</v>
      </c>
      <c r="H8" s="35"/>
      <c r="I8" s="35"/>
      <c r="J8" s="36">
        <f t="shared" ref="J8:J71" si="1">G8+H8+I8</f>
        <v>3014</v>
      </c>
    </row>
    <row r="9" spans="1:10">
      <c r="A9" s="373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73"/>
      <c r="B10" s="35" t="s">
        <v>40</v>
      </c>
      <c r="C10" s="42">
        <v>89</v>
      </c>
      <c r="D10" s="35"/>
      <c r="E10" s="35"/>
      <c r="F10" s="35">
        <f t="shared" si="0"/>
        <v>89</v>
      </c>
      <c r="G10" s="35">
        <f>C10+2302</f>
        <v>2391</v>
      </c>
      <c r="H10" s="35"/>
      <c r="I10" s="35"/>
      <c r="J10" s="36">
        <f t="shared" si="1"/>
        <v>2391</v>
      </c>
    </row>
    <row r="11" spans="1:10">
      <c r="A11" s="373"/>
      <c r="B11" s="35" t="s">
        <v>41</v>
      </c>
      <c r="C11" s="42">
        <v>0</v>
      </c>
      <c r="D11" s="35"/>
      <c r="E11" s="35"/>
      <c r="F11" s="35">
        <f t="shared" si="0"/>
        <v>0</v>
      </c>
      <c r="G11" s="35">
        <f>C11+47</f>
        <v>47</v>
      </c>
      <c r="H11" s="35"/>
      <c r="I11" s="35"/>
      <c r="J11" s="36">
        <f t="shared" si="1"/>
        <v>47</v>
      </c>
    </row>
    <row r="12" spans="1:10" ht="15.75" thickBot="1">
      <c r="A12" s="374"/>
      <c r="B12" s="37" t="s">
        <v>42</v>
      </c>
      <c r="C12" s="164">
        <f>C10+C11</f>
        <v>89</v>
      </c>
      <c r="D12" s="38"/>
      <c r="E12" s="38"/>
      <c r="F12" s="164">
        <f>SUM(C12:E12)</f>
        <v>89</v>
      </c>
      <c r="G12" s="164">
        <f>SUM(G10:G11)</f>
        <v>2438</v>
      </c>
      <c r="H12" s="38"/>
      <c r="I12" s="38"/>
      <c r="J12" s="164">
        <f>SUM(G12:I12)</f>
        <v>2438</v>
      </c>
    </row>
    <row r="13" spans="1:10" ht="15.75" thickTop="1">
      <c r="A13" s="377" t="s">
        <v>43</v>
      </c>
      <c r="B13" s="378"/>
      <c r="C13" s="39"/>
      <c r="D13" s="39"/>
      <c r="E13" s="39"/>
      <c r="F13" s="39"/>
      <c r="G13" s="219"/>
      <c r="H13" s="39"/>
      <c r="I13" s="39"/>
      <c r="J13" s="40"/>
    </row>
    <row r="14" spans="1:10">
      <c r="A14" s="372" t="s">
        <v>145</v>
      </c>
      <c r="B14" s="35" t="s">
        <v>144</v>
      </c>
      <c r="C14" s="35">
        <v>740</v>
      </c>
      <c r="D14" s="35"/>
      <c r="E14" s="35"/>
      <c r="F14" s="35">
        <f t="shared" ref="F14:F20" si="2">C14+D14+E14</f>
        <v>740</v>
      </c>
      <c r="G14" s="35">
        <f>C14+5839</f>
        <v>6579</v>
      </c>
      <c r="H14" s="35"/>
      <c r="I14" s="35"/>
      <c r="J14" s="36">
        <f t="shared" si="1"/>
        <v>6579</v>
      </c>
    </row>
    <row r="15" spans="1:10">
      <c r="A15" s="373"/>
      <c r="B15" s="35" t="s">
        <v>39</v>
      </c>
      <c r="C15" s="35">
        <v>616</v>
      </c>
      <c r="D15" s="35"/>
      <c r="E15" s="35"/>
      <c r="F15" s="35">
        <f t="shared" si="2"/>
        <v>616</v>
      </c>
      <c r="G15" s="35">
        <f>C15+4779</f>
        <v>5395</v>
      </c>
      <c r="H15" s="35"/>
      <c r="I15" s="35"/>
      <c r="J15" s="36">
        <f t="shared" si="1"/>
        <v>5395</v>
      </c>
    </row>
    <row r="16" spans="1:10">
      <c r="A16" s="373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 t="shared" ref="G16:G17" si="3">C16+0</f>
        <v>0</v>
      </c>
      <c r="H16" s="35"/>
      <c r="I16" s="35"/>
      <c r="J16" s="36">
        <f t="shared" si="1"/>
        <v>0</v>
      </c>
    </row>
    <row r="17" spans="1:10">
      <c r="A17" s="373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 t="shared" si="3"/>
        <v>0</v>
      </c>
      <c r="H17" s="35"/>
      <c r="I17" s="35"/>
      <c r="J17" s="36">
        <f t="shared" si="1"/>
        <v>0</v>
      </c>
    </row>
    <row r="18" spans="1:10">
      <c r="A18" s="373"/>
      <c r="B18" s="35" t="s">
        <v>41</v>
      </c>
      <c r="C18" s="35">
        <v>68</v>
      </c>
      <c r="D18" s="35"/>
      <c r="E18" s="35"/>
      <c r="F18" s="35">
        <f t="shared" si="2"/>
        <v>68</v>
      </c>
      <c r="G18" s="35">
        <f>C18+586</f>
        <v>654</v>
      </c>
      <c r="H18" s="35"/>
      <c r="I18" s="35"/>
      <c r="J18" s="36">
        <f t="shared" si="1"/>
        <v>654</v>
      </c>
    </row>
    <row r="19" spans="1:10">
      <c r="A19" s="373"/>
      <c r="B19" s="41" t="s">
        <v>222</v>
      </c>
      <c r="C19" s="41">
        <v>210</v>
      </c>
      <c r="D19" s="41"/>
      <c r="E19" s="41"/>
      <c r="F19" s="35">
        <f t="shared" si="2"/>
        <v>210</v>
      </c>
      <c r="G19" s="35">
        <f>C19+1925</f>
        <v>2135</v>
      </c>
      <c r="H19" s="41"/>
      <c r="I19" s="41"/>
      <c r="J19" s="36">
        <f t="shared" si="1"/>
        <v>2135</v>
      </c>
    </row>
    <row r="20" spans="1:10">
      <c r="A20" s="373"/>
      <c r="B20" s="41" t="s">
        <v>230</v>
      </c>
      <c r="C20" s="41">
        <v>44</v>
      </c>
      <c r="D20" s="41"/>
      <c r="E20" s="41"/>
      <c r="F20" s="35">
        <f t="shared" si="2"/>
        <v>44</v>
      </c>
      <c r="G20" s="35">
        <f>C20+480</f>
        <v>524</v>
      </c>
      <c r="H20" s="41"/>
      <c r="I20" s="41"/>
      <c r="J20" s="36">
        <f t="shared" si="1"/>
        <v>524</v>
      </c>
    </row>
    <row r="21" spans="1:10" ht="15.75" thickBot="1">
      <c r="A21" s="374"/>
      <c r="B21" s="37" t="s">
        <v>231</v>
      </c>
      <c r="C21" s="164">
        <f>C17+C18+C19+C20</f>
        <v>322</v>
      </c>
      <c r="D21" s="38"/>
      <c r="E21" s="38"/>
      <c r="F21" s="164">
        <f>C21+D21+E21</f>
        <v>322</v>
      </c>
      <c r="G21" s="164">
        <f>SUM(G17:G20)</f>
        <v>3313</v>
      </c>
      <c r="H21" s="38"/>
      <c r="I21" s="38"/>
      <c r="J21" s="164">
        <f t="shared" si="1"/>
        <v>3313</v>
      </c>
    </row>
    <row r="22" spans="1:10" ht="15.75" thickTop="1">
      <c r="A22" s="377" t="s">
        <v>8</v>
      </c>
      <c r="B22" s="378"/>
      <c r="C22" s="39"/>
      <c r="D22" s="39"/>
      <c r="E22" s="39"/>
      <c r="F22" s="39"/>
      <c r="G22" s="219"/>
      <c r="H22" s="39"/>
      <c r="I22" s="39"/>
      <c r="J22" s="40"/>
    </row>
    <row r="23" spans="1:10">
      <c r="A23" s="372" t="s">
        <v>145</v>
      </c>
      <c r="B23" s="35" t="s">
        <v>144</v>
      </c>
      <c r="C23" s="35">
        <v>31</v>
      </c>
      <c r="D23" s="35"/>
      <c r="E23" s="35"/>
      <c r="F23" s="35">
        <f t="shared" ref="F23:F28" si="4">C23+D23+E23</f>
        <v>31</v>
      </c>
      <c r="G23" s="35">
        <f>C23+438</f>
        <v>469</v>
      </c>
      <c r="H23" s="35"/>
      <c r="I23" s="35"/>
      <c r="J23" s="36">
        <f t="shared" si="1"/>
        <v>469</v>
      </c>
    </row>
    <row r="24" spans="1:10">
      <c r="A24" s="373"/>
      <c r="B24" s="35" t="s">
        <v>39</v>
      </c>
      <c r="C24" s="35">
        <v>29</v>
      </c>
      <c r="D24" s="35"/>
      <c r="E24" s="35"/>
      <c r="F24" s="35">
        <f t="shared" si="4"/>
        <v>29</v>
      </c>
      <c r="G24" s="35">
        <f>C24+756</f>
        <v>785</v>
      </c>
      <c r="H24" s="35"/>
      <c r="I24" s="35"/>
      <c r="J24" s="36">
        <f t="shared" si="1"/>
        <v>785</v>
      </c>
    </row>
    <row r="25" spans="1:10">
      <c r="A25" s="373"/>
      <c r="B25" s="35" t="s">
        <v>143</v>
      </c>
      <c r="C25" s="35">
        <v>0</v>
      </c>
      <c r="D25" s="35"/>
      <c r="E25" s="35"/>
      <c r="F25" s="35">
        <f t="shared" si="4"/>
        <v>0</v>
      </c>
      <c r="G25" s="35">
        <f t="shared" ref="G25:G27" si="5">C25+0</f>
        <v>0</v>
      </c>
      <c r="H25" s="35"/>
      <c r="I25" s="35"/>
      <c r="J25" s="36">
        <f t="shared" si="1"/>
        <v>0</v>
      </c>
    </row>
    <row r="26" spans="1:10">
      <c r="A26" s="373"/>
      <c r="B26" s="35" t="s">
        <v>40</v>
      </c>
      <c r="C26" s="35">
        <v>0</v>
      </c>
      <c r="D26" s="35"/>
      <c r="E26" s="35"/>
      <c r="F26" s="35">
        <f t="shared" si="4"/>
        <v>0</v>
      </c>
      <c r="G26" s="35">
        <f t="shared" si="5"/>
        <v>0</v>
      </c>
      <c r="H26" s="35"/>
      <c r="I26" s="35"/>
      <c r="J26" s="36">
        <f t="shared" si="1"/>
        <v>0</v>
      </c>
    </row>
    <row r="27" spans="1:10">
      <c r="A27" s="373"/>
      <c r="B27" s="35" t="s">
        <v>41</v>
      </c>
      <c r="C27" s="35">
        <v>0</v>
      </c>
      <c r="D27" s="35"/>
      <c r="E27" s="35"/>
      <c r="F27" s="35">
        <f t="shared" si="4"/>
        <v>0</v>
      </c>
      <c r="G27" s="35">
        <f t="shared" si="5"/>
        <v>0</v>
      </c>
      <c r="H27" s="35"/>
      <c r="I27" s="35"/>
      <c r="J27" s="36">
        <f t="shared" si="1"/>
        <v>0</v>
      </c>
    </row>
    <row r="28" spans="1:10">
      <c r="A28" s="373"/>
      <c r="B28" s="41" t="s">
        <v>232</v>
      </c>
      <c r="C28" s="41">
        <v>23</v>
      </c>
      <c r="D28" s="41"/>
      <c r="E28" s="41"/>
      <c r="F28" s="35">
        <f t="shared" si="4"/>
        <v>23</v>
      </c>
      <c r="G28" s="35">
        <f>C28+479</f>
        <v>502</v>
      </c>
      <c r="H28" s="41"/>
      <c r="I28" s="41"/>
      <c r="J28" s="36">
        <f t="shared" si="1"/>
        <v>502</v>
      </c>
    </row>
    <row r="29" spans="1:10" ht="15.75" thickBot="1">
      <c r="A29" s="374"/>
      <c r="B29" s="37" t="s">
        <v>223</v>
      </c>
      <c r="C29" s="164">
        <f>C26+C27+C28</f>
        <v>23</v>
      </c>
      <c r="D29" s="38"/>
      <c r="E29" s="38"/>
      <c r="F29" s="164">
        <f>C29+D29+E29</f>
        <v>23</v>
      </c>
      <c r="G29" s="164">
        <f>SUM(G26:G28)</f>
        <v>502</v>
      </c>
      <c r="H29" s="38"/>
      <c r="I29" s="38"/>
      <c r="J29" s="164">
        <f>G29+H29+I29</f>
        <v>502</v>
      </c>
    </row>
    <row r="30" spans="1:10" ht="15.75" thickTop="1">
      <c r="A30" s="377" t="s">
        <v>9</v>
      </c>
      <c r="B30" s="378"/>
      <c r="C30" s="39"/>
      <c r="D30" s="39"/>
      <c r="E30" s="39"/>
      <c r="F30" s="39"/>
      <c r="G30" s="219"/>
      <c r="H30" s="39"/>
      <c r="I30" s="39"/>
      <c r="J30" s="40"/>
    </row>
    <row r="31" spans="1:10">
      <c r="A31" s="372" t="s">
        <v>145</v>
      </c>
      <c r="B31" s="35" t="s">
        <v>144</v>
      </c>
      <c r="C31" s="35">
        <v>0</v>
      </c>
      <c r="D31" s="35"/>
      <c r="E31" s="35"/>
      <c r="F31" s="35">
        <f t="shared" ref="F31:F36" si="6">C31+D31+E31</f>
        <v>0</v>
      </c>
      <c r="G31" s="35">
        <f t="shared" ref="G31:G35" si="7">C31</f>
        <v>0</v>
      </c>
      <c r="H31" s="35"/>
      <c r="I31" s="35"/>
      <c r="J31" s="36">
        <f t="shared" si="1"/>
        <v>0</v>
      </c>
    </row>
    <row r="32" spans="1:10">
      <c r="A32" s="373"/>
      <c r="B32" s="35" t="s">
        <v>39</v>
      </c>
      <c r="C32" s="35">
        <v>0</v>
      </c>
      <c r="D32" s="35"/>
      <c r="E32" s="35"/>
      <c r="F32" s="35">
        <f t="shared" si="6"/>
        <v>0</v>
      </c>
      <c r="G32" s="35">
        <f t="shared" si="7"/>
        <v>0</v>
      </c>
      <c r="H32" s="35"/>
      <c r="I32" s="35"/>
      <c r="J32" s="36">
        <f t="shared" si="1"/>
        <v>0</v>
      </c>
    </row>
    <row r="33" spans="1:10">
      <c r="A33" s="373"/>
      <c r="B33" s="35" t="s">
        <v>143</v>
      </c>
      <c r="C33" s="35">
        <v>0</v>
      </c>
      <c r="D33" s="35"/>
      <c r="E33" s="35"/>
      <c r="F33" s="35">
        <f t="shared" si="6"/>
        <v>0</v>
      </c>
      <c r="G33" s="35">
        <f t="shared" si="7"/>
        <v>0</v>
      </c>
      <c r="H33" s="35"/>
      <c r="I33" s="35"/>
      <c r="J33" s="36">
        <f t="shared" si="1"/>
        <v>0</v>
      </c>
    </row>
    <row r="34" spans="1:10">
      <c r="A34" s="373"/>
      <c r="B34" s="35" t="s">
        <v>40</v>
      </c>
      <c r="C34" s="35">
        <v>0</v>
      </c>
      <c r="D34" s="35"/>
      <c r="E34" s="35"/>
      <c r="F34" s="35">
        <f t="shared" si="6"/>
        <v>0</v>
      </c>
      <c r="G34" s="35">
        <f t="shared" si="7"/>
        <v>0</v>
      </c>
      <c r="H34" s="35"/>
      <c r="I34" s="35"/>
      <c r="J34" s="36">
        <f t="shared" si="1"/>
        <v>0</v>
      </c>
    </row>
    <row r="35" spans="1:10">
      <c r="A35" s="373"/>
      <c r="B35" s="35" t="s">
        <v>41</v>
      </c>
      <c r="C35" s="35">
        <v>0</v>
      </c>
      <c r="D35" s="35"/>
      <c r="E35" s="35"/>
      <c r="F35" s="35">
        <f t="shared" si="6"/>
        <v>0</v>
      </c>
      <c r="G35" s="35">
        <f t="shared" si="7"/>
        <v>0</v>
      </c>
      <c r="H35" s="35"/>
      <c r="I35" s="35"/>
      <c r="J35" s="36">
        <f t="shared" si="1"/>
        <v>0</v>
      </c>
    </row>
    <row r="36" spans="1:10" ht="15.75" thickBot="1">
      <c r="A36" s="374"/>
      <c r="B36" s="37" t="s">
        <v>42</v>
      </c>
      <c r="C36" s="164">
        <f>C34+C35</f>
        <v>0</v>
      </c>
      <c r="D36" s="38"/>
      <c r="E36" s="38"/>
      <c r="F36" s="164">
        <f t="shared" si="6"/>
        <v>0</v>
      </c>
      <c r="G36" s="164">
        <f>SUM(G34:G35)</f>
        <v>0</v>
      </c>
      <c r="H36" s="38"/>
      <c r="I36" s="38"/>
      <c r="J36" s="164">
        <f t="shared" si="1"/>
        <v>0</v>
      </c>
    </row>
    <row r="37" spans="1:10" ht="15.75" thickTop="1">
      <c r="A37" s="377" t="s">
        <v>10</v>
      </c>
      <c r="B37" s="378"/>
      <c r="C37" s="39"/>
      <c r="D37" s="39"/>
      <c r="E37" s="39"/>
      <c r="F37" s="39"/>
      <c r="G37" s="219"/>
      <c r="H37" s="39"/>
      <c r="I37" s="39"/>
      <c r="J37" s="40"/>
    </row>
    <row r="38" spans="1:10">
      <c r="A38" s="372" t="s">
        <v>145</v>
      </c>
      <c r="B38" s="35" t="s">
        <v>144</v>
      </c>
      <c r="C38" s="35">
        <v>19</v>
      </c>
      <c r="D38" s="35"/>
      <c r="E38" s="35"/>
      <c r="F38" s="35">
        <f t="shared" ref="F38:F43" si="8">C38+D38+E38</f>
        <v>19</v>
      </c>
      <c r="G38" s="35">
        <f>C38+118</f>
        <v>137</v>
      </c>
      <c r="H38" s="35"/>
      <c r="I38" s="35"/>
      <c r="J38" s="36">
        <f t="shared" si="1"/>
        <v>137</v>
      </c>
    </row>
    <row r="39" spans="1:10">
      <c r="A39" s="373"/>
      <c r="B39" s="35" t="s">
        <v>39</v>
      </c>
      <c r="C39" s="35">
        <v>17</v>
      </c>
      <c r="D39" s="35"/>
      <c r="E39" s="35"/>
      <c r="F39" s="35">
        <f t="shared" si="8"/>
        <v>17</v>
      </c>
      <c r="G39" s="35">
        <f>C39+110</f>
        <v>127</v>
      </c>
      <c r="H39" s="35"/>
      <c r="I39" s="35"/>
      <c r="J39" s="36">
        <f t="shared" si="1"/>
        <v>127</v>
      </c>
    </row>
    <row r="40" spans="1:10">
      <c r="A40" s="373"/>
      <c r="B40" s="35" t="s">
        <v>143</v>
      </c>
      <c r="C40" s="35">
        <v>0</v>
      </c>
      <c r="D40" s="35"/>
      <c r="E40" s="35"/>
      <c r="F40" s="35">
        <f t="shared" si="8"/>
        <v>0</v>
      </c>
      <c r="G40" s="35">
        <f t="shared" ref="G40:G41" si="9">C40+0</f>
        <v>0</v>
      </c>
      <c r="H40" s="35"/>
      <c r="I40" s="35"/>
      <c r="J40" s="36">
        <f t="shared" si="1"/>
        <v>0</v>
      </c>
    </row>
    <row r="41" spans="1:10">
      <c r="A41" s="373"/>
      <c r="B41" s="35" t="s">
        <v>40</v>
      </c>
      <c r="C41" s="35">
        <v>0</v>
      </c>
      <c r="D41" s="35"/>
      <c r="E41" s="35"/>
      <c r="F41" s="35">
        <f t="shared" si="8"/>
        <v>0</v>
      </c>
      <c r="G41" s="35">
        <f t="shared" si="9"/>
        <v>0</v>
      </c>
      <c r="H41" s="35"/>
      <c r="I41" s="35"/>
      <c r="J41" s="36">
        <f t="shared" si="1"/>
        <v>0</v>
      </c>
    </row>
    <row r="42" spans="1:10">
      <c r="A42" s="373"/>
      <c r="B42" s="35" t="s">
        <v>41</v>
      </c>
      <c r="C42" s="35">
        <v>0</v>
      </c>
      <c r="D42" s="35"/>
      <c r="E42" s="35"/>
      <c r="F42" s="35">
        <f t="shared" si="8"/>
        <v>0</v>
      </c>
      <c r="G42" s="35">
        <f>C42+65</f>
        <v>65</v>
      </c>
      <c r="H42" s="35"/>
      <c r="I42" s="35"/>
      <c r="J42" s="36">
        <f t="shared" si="1"/>
        <v>65</v>
      </c>
    </row>
    <row r="43" spans="1:10">
      <c r="A43" s="373"/>
      <c r="B43" s="41" t="s">
        <v>232</v>
      </c>
      <c r="C43" s="41">
        <v>14</v>
      </c>
      <c r="D43" s="41"/>
      <c r="E43" s="41"/>
      <c r="F43" s="35">
        <f t="shared" si="8"/>
        <v>14</v>
      </c>
      <c r="G43" s="35">
        <f>C43+83</f>
        <v>97</v>
      </c>
      <c r="H43" s="41"/>
      <c r="I43" s="41"/>
      <c r="J43" s="36">
        <f t="shared" si="1"/>
        <v>97</v>
      </c>
    </row>
    <row r="44" spans="1:10" ht="15.75" thickBot="1">
      <c r="A44" s="374"/>
      <c r="B44" s="37" t="s">
        <v>223</v>
      </c>
      <c r="C44" s="164">
        <f>C41+C42+C43</f>
        <v>14</v>
      </c>
      <c r="D44" s="38"/>
      <c r="E44" s="38"/>
      <c r="F44" s="164">
        <f>C44+D44+E44</f>
        <v>14</v>
      </c>
      <c r="G44" s="164">
        <f>SUM(G41:G43)</f>
        <v>162</v>
      </c>
      <c r="H44" s="38"/>
      <c r="I44" s="38"/>
      <c r="J44" s="164">
        <f>G44+H44+I44</f>
        <v>162</v>
      </c>
    </row>
    <row r="45" spans="1:10" ht="15.75" thickTop="1">
      <c r="A45" s="377" t="s">
        <v>146</v>
      </c>
      <c r="B45" s="378"/>
      <c r="C45" s="39"/>
      <c r="D45" s="39"/>
      <c r="E45" s="39"/>
      <c r="F45" s="39"/>
      <c r="G45" s="219"/>
      <c r="H45" s="39"/>
      <c r="I45" s="39"/>
      <c r="J45" s="40"/>
    </row>
    <row r="46" spans="1:10">
      <c r="A46" s="372" t="s">
        <v>145</v>
      </c>
      <c r="B46" s="35" t="s">
        <v>144</v>
      </c>
      <c r="C46" s="35">
        <v>167</v>
      </c>
      <c r="D46" s="35"/>
      <c r="E46" s="35"/>
      <c r="F46" s="35">
        <f t="shared" ref="F46:F51" si="10">C46+D46+E46</f>
        <v>167</v>
      </c>
      <c r="G46" s="35">
        <f>C46+1931</f>
        <v>2098</v>
      </c>
      <c r="H46" s="35"/>
      <c r="I46" s="35"/>
      <c r="J46" s="36">
        <f t="shared" si="1"/>
        <v>2098</v>
      </c>
    </row>
    <row r="47" spans="1:10">
      <c r="A47" s="373"/>
      <c r="B47" s="35" t="s">
        <v>39</v>
      </c>
      <c r="C47" s="35">
        <v>151</v>
      </c>
      <c r="D47" s="35"/>
      <c r="E47" s="35"/>
      <c r="F47" s="35">
        <f t="shared" si="10"/>
        <v>151</v>
      </c>
      <c r="G47" s="35">
        <f>C47+1490</f>
        <v>1641</v>
      </c>
      <c r="H47" s="35"/>
      <c r="I47" s="35"/>
      <c r="J47" s="36">
        <f t="shared" si="1"/>
        <v>1641</v>
      </c>
    </row>
    <row r="48" spans="1:10">
      <c r="A48" s="373"/>
      <c r="B48" s="35" t="s">
        <v>143</v>
      </c>
      <c r="C48" s="35">
        <v>0</v>
      </c>
      <c r="D48" s="35"/>
      <c r="E48" s="35"/>
      <c r="F48" s="35">
        <f t="shared" si="10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73"/>
      <c r="B49" s="42" t="s">
        <v>224</v>
      </c>
      <c r="C49" s="35">
        <v>62</v>
      </c>
      <c r="D49" s="35"/>
      <c r="E49" s="35"/>
      <c r="F49" s="35">
        <f t="shared" si="10"/>
        <v>62</v>
      </c>
      <c r="G49" s="35">
        <f>C49+700</f>
        <v>762</v>
      </c>
      <c r="H49" s="35"/>
      <c r="I49" s="35"/>
      <c r="J49" s="36">
        <f t="shared" si="1"/>
        <v>762</v>
      </c>
    </row>
    <row r="50" spans="1:10">
      <c r="A50" s="373"/>
      <c r="B50" s="35" t="s">
        <v>41</v>
      </c>
      <c r="C50" s="35">
        <v>15</v>
      </c>
      <c r="D50" s="35"/>
      <c r="E50" s="35"/>
      <c r="F50" s="35">
        <f t="shared" si="10"/>
        <v>15</v>
      </c>
      <c r="G50" s="35">
        <f>C50+153</f>
        <v>168</v>
      </c>
      <c r="H50" s="35"/>
      <c r="I50" s="35"/>
      <c r="J50" s="36">
        <f t="shared" si="1"/>
        <v>168</v>
      </c>
    </row>
    <row r="51" spans="1:10" ht="15.75" thickBot="1">
      <c r="A51" s="374"/>
      <c r="B51" s="37" t="s">
        <v>42</v>
      </c>
      <c r="C51" s="164">
        <f>C49+C50</f>
        <v>77</v>
      </c>
      <c r="D51" s="38"/>
      <c r="E51" s="38"/>
      <c r="F51" s="164">
        <f t="shared" si="10"/>
        <v>77</v>
      </c>
      <c r="G51" s="164">
        <f>SUM(G49:G50)</f>
        <v>930</v>
      </c>
      <c r="H51" s="38"/>
      <c r="I51" s="38"/>
      <c r="J51" s="164">
        <f>G51+H51+I51</f>
        <v>930</v>
      </c>
    </row>
    <row r="52" spans="1:10" ht="15.75" thickTop="1">
      <c r="A52" s="377" t="s">
        <v>11</v>
      </c>
      <c r="B52" s="378"/>
      <c r="C52" s="39"/>
      <c r="D52" s="39"/>
      <c r="E52" s="39"/>
      <c r="F52" s="39"/>
      <c r="G52" s="219"/>
      <c r="H52" s="39"/>
      <c r="I52" s="39"/>
      <c r="J52" s="40"/>
    </row>
    <row r="53" spans="1:10">
      <c r="A53" s="372" t="s">
        <v>145</v>
      </c>
      <c r="B53" s="35" t="s">
        <v>144</v>
      </c>
      <c r="C53" s="35">
        <v>21</v>
      </c>
      <c r="D53" s="35"/>
      <c r="E53" s="35"/>
      <c r="F53" s="35">
        <f t="shared" ref="F53:F57" si="11">C53+D53+E53</f>
        <v>21</v>
      </c>
      <c r="G53" s="35">
        <f>C53+150</f>
        <v>171</v>
      </c>
      <c r="H53" s="35"/>
      <c r="I53" s="35"/>
      <c r="J53" s="36">
        <f t="shared" si="1"/>
        <v>171</v>
      </c>
    </row>
    <row r="54" spans="1:10">
      <c r="A54" s="373"/>
      <c r="B54" s="35" t="s">
        <v>39</v>
      </c>
      <c r="C54" s="35">
        <v>21</v>
      </c>
      <c r="D54" s="35"/>
      <c r="E54" s="35"/>
      <c r="F54" s="35">
        <f t="shared" si="11"/>
        <v>21</v>
      </c>
      <c r="G54" s="35">
        <f>C54+120</f>
        <v>141</v>
      </c>
      <c r="H54" s="35"/>
      <c r="I54" s="35"/>
      <c r="J54" s="36">
        <f t="shared" si="1"/>
        <v>141</v>
      </c>
    </row>
    <row r="55" spans="1:10">
      <c r="A55" s="373"/>
      <c r="B55" s="35" t="s">
        <v>143</v>
      </c>
      <c r="C55" s="35">
        <v>0</v>
      </c>
      <c r="D55" s="35"/>
      <c r="E55" s="35"/>
      <c r="F55" s="35">
        <f t="shared" si="11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73"/>
      <c r="B56" s="35" t="s">
        <v>226</v>
      </c>
      <c r="C56" s="35">
        <v>19</v>
      </c>
      <c r="D56" s="35"/>
      <c r="E56" s="35"/>
      <c r="F56" s="35">
        <f t="shared" si="11"/>
        <v>19</v>
      </c>
      <c r="G56" s="35">
        <f>C56+110</f>
        <v>129</v>
      </c>
      <c r="H56" s="35"/>
      <c r="I56" s="35"/>
      <c r="J56" s="36">
        <f t="shared" si="1"/>
        <v>129</v>
      </c>
    </row>
    <row r="57" spans="1:10">
      <c r="A57" s="373"/>
      <c r="B57" s="35" t="s">
        <v>225</v>
      </c>
      <c r="C57" s="35">
        <v>0</v>
      </c>
      <c r="D57" s="35"/>
      <c r="E57" s="35"/>
      <c r="F57" s="35">
        <f t="shared" si="11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74"/>
      <c r="B58" s="37" t="s">
        <v>42</v>
      </c>
      <c r="C58" s="165">
        <f>C56+C57</f>
        <v>19</v>
      </c>
      <c r="D58" s="41"/>
      <c r="E58" s="41"/>
      <c r="F58" s="165">
        <f>C58+D58+E58</f>
        <v>19</v>
      </c>
      <c r="G58" s="165">
        <f>SUM(G56:G57)</f>
        <v>129</v>
      </c>
      <c r="H58" s="41"/>
      <c r="I58" s="41"/>
      <c r="J58" s="165">
        <f>G58+H58+I58</f>
        <v>129</v>
      </c>
    </row>
    <row r="59" spans="1:10" ht="15.75" thickTop="1">
      <c r="A59" s="377" t="s">
        <v>44</v>
      </c>
      <c r="B59" s="378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80" t="s">
        <v>145</v>
      </c>
      <c r="B60" s="35" t="s">
        <v>45</v>
      </c>
      <c r="C60" s="35">
        <v>64</v>
      </c>
      <c r="D60" s="35"/>
      <c r="E60" s="35"/>
      <c r="F60" s="35">
        <f t="shared" ref="F60:F72" si="12">C60+D60+E60</f>
        <v>64</v>
      </c>
      <c r="G60" s="35">
        <f>C60+1594</f>
        <v>1658</v>
      </c>
      <c r="H60" s="35"/>
      <c r="I60" s="35"/>
      <c r="J60" s="35">
        <f t="shared" si="1"/>
        <v>1658</v>
      </c>
    </row>
    <row r="61" spans="1:10">
      <c r="A61" s="381"/>
      <c r="B61" s="35" t="s">
        <v>39</v>
      </c>
      <c r="C61" s="35">
        <v>54</v>
      </c>
      <c r="D61" s="35"/>
      <c r="E61" s="35"/>
      <c r="F61" s="35">
        <f t="shared" si="12"/>
        <v>54</v>
      </c>
      <c r="G61" s="35">
        <f>C61+1429</f>
        <v>1483</v>
      </c>
      <c r="H61" s="35"/>
      <c r="I61" s="35"/>
      <c r="J61" s="35">
        <f t="shared" si="1"/>
        <v>1483</v>
      </c>
    </row>
    <row r="62" spans="1:10">
      <c r="A62" s="381"/>
      <c r="B62" s="35" t="s">
        <v>143</v>
      </c>
      <c r="C62" s="35">
        <v>0</v>
      </c>
      <c r="D62" s="35"/>
      <c r="E62" s="35"/>
      <c r="F62" s="35">
        <f t="shared" si="12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81"/>
      <c r="B63" s="35" t="s">
        <v>40</v>
      </c>
      <c r="C63" s="35">
        <v>0</v>
      </c>
      <c r="D63" s="35"/>
      <c r="E63" s="35"/>
      <c r="F63" s="35">
        <f t="shared" si="12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81"/>
      <c r="B64" s="35" t="s">
        <v>41</v>
      </c>
      <c r="C64" s="35">
        <v>8</v>
      </c>
      <c r="D64" s="35"/>
      <c r="E64" s="35"/>
      <c r="F64" s="35">
        <f t="shared" si="12"/>
        <v>8</v>
      </c>
      <c r="G64" s="35">
        <f>C64+101</f>
        <v>109</v>
      </c>
      <c r="H64" s="35"/>
      <c r="I64" s="35"/>
      <c r="J64" s="35">
        <f t="shared" si="1"/>
        <v>109</v>
      </c>
    </row>
    <row r="65" spans="1:36">
      <c r="A65" s="381"/>
      <c r="B65" s="42" t="s">
        <v>42</v>
      </c>
      <c r="C65" s="166">
        <f>C63+C64</f>
        <v>8</v>
      </c>
      <c r="D65" s="35"/>
      <c r="E65" s="35"/>
      <c r="F65" s="166">
        <f>C65+D65+E65</f>
        <v>8</v>
      </c>
      <c r="G65" s="166">
        <f>SUM(G63:G64)</f>
        <v>109</v>
      </c>
      <c r="H65" s="35"/>
      <c r="I65" s="35"/>
      <c r="J65" s="166">
        <f>G65+H65+I65</f>
        <v>109</v>
      </c>
    </row>
    <row r="66" spans="1:36" ht="18.75" customHeight="1">
      <c r="A66" s="220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382" t="s">
        <v>145</v>
      </c>
      <c r="B67" s="35" t="s">
        <v>144</v>
      </c>
      <c r="C67" s="35">
        <v>25</v>
      </c>
      <c r="D67" s="35"/>
      <c r="E67" s="35"/>
      <c r="F67" s="35">
        <f t="shared" si="12"/>
        <v>25</v>
      </c>
      <c r="G67" s="35">
        <f>C67+147</f>
        <v>172</v>
      </c>
      <c r="H67" s="35"/>
      <c r="I67" s="35"/>
      <c r="J67" s="35">
        <f t="shared" si="1"/>
        <v>172</v>
      </c>
    </row>
    <row r="68" spans="1:36">
      <c r="A68" s="382"/>
      <c r="B68" s="35" t="s">
        <v>39</v>
      </c>
      <c r="C68" s="35">
        <v>21</v>
      </c>
      <c r="D68" s="35"/>
      <c r="E68" s="35"/>
      <c r="F68" s="35">
        <f t="shared" si="12"/>
        <v>21</v>
      </c>
      <c r="G68" s="35">
        <f>C68+120</f>
        <v>141</v>
      </c>
      <c r="H68" s="35"/>
      <c r="I68" s="35"/>
      <c r="J68" s="35">
        <f t="shared" si="1"/>
        <v>141</v>
      </c>
    </row>
    <row r="69" spans="1:36">
      <c r="A69" s="382"/>
      <c r="B69" s="35" t="s">
        <v>143</v>
      </c>
      <c r="C69" s="35">
        <v>0</v>
      </c>
      <c r="D69" s="35"/>
      <c r="E69" s="35"/>
      <c r="F69" s="35">
        <f t="shared" si="12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382"/>
      <c r="B70" s="35" t="s">
        <v>40</v>
      </c>
      <c r="C70" s="35">
        <v>17</v>
      </c>
      <c r="D70" s="35"/>
      <c r="E70" s="35"/>
      <c r="F70" s="35">
        <f t="shared" si="12"/>
        <v>17</v>
      </c>
      <c r="G70" s="35">
        <f>C70+80</f>
        <v>97</v>
      </c>
      <c r="H70" s="35"/>
      <c r="I70" s="35"/>
      <c r="J70" s="35">
        <f t="shared" si="1"/>
        <v>97</v>
      </c>
    </row>
    <row r="71" spans="1:36">
      <c r="A71" s="382"/>
      <c r="B71" s="35" t="s">
        <v>41</v>
      </c>
      <c r="C71" s="35">
        <v>10</v>
      </c>
      <c r="D71" s="35"/>
      <c r="E71" s="35"/>
      <c r="F71" s="35">
        <f t="shared" si="12"/>
        <v>10</v>
      </c>
      <c r="G71" s="35">
        <f>C71+60</f>
        <v>70</v>
      </c>
      <c r="H71" s="35"/>
      <c r="I71" s="35"/>
      <c r="J71" s="35">
        <f t="shared" si="1"/>
        <v>70</v>
      </c>
    </row>
    <row r="72" spans="1:36">
      <c r="A72" s="382"/>
      <c r="B72" s="42" t="s">
        <v>42</v>
      </c>
      <c r="C72" s="166">
        <f>C70+C71</f>
        <v>27</v>
      </c>
      <c r="D72" s="35"/>
      <c r="E72" s="35"/>
      <c r="F72" s="166">
        <f t="shared" si="12"/>
        <v>27</v>
      </c>
      <c r="G72" s="166">
        <f>SUM(G70:G71)</f>
        <v>167</v>
      </c>
      <c r="H72" s="35"/>
      <c r="I72" s="35"/>
      <c r="J72" s="166">
        <f>G72+H72+I72</f>
        <v>167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383" t="s">
        <v>159</v>
      </c>
      <c r="B74" s="384"/>
      <c r="C74" s="384"/>
      <c r="D74" s="384"/>
      <c r="E74" s="384"/>
      <c r="F74" s="384"/>
      <c r="G74" s="384"/>
      <c r="H74" s="384"/>
      <c r="I74" s="384"/>
      <c r="J74" s="385"/>
    </row>
    <row r="75" spans="1:36" ht="15.75">
      <c r="A75" s="369" t="s">
        <v>33</v>
      </c>
      <c r="B75" s="369"/>
      <c r="C75" s="371" t="s">
        <v>320</v>
      </c>
      <c r="D75" s="371"/>
      <c r="E75" s="371"/>
      <c r="F75" s="371"/>
      <c r="G75" s="371" t="s">
        <v>301</v>
      </c>
      <c r="H75" s="371"/>
      <c r="I75" s="371"/>
      <c r="J75" s="371"/>
    </row>
    <row r="76" spans="1:36" ht="31.5">
      <c r="A76" s="370"/>
      <c r="B76" s="370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13">
        <v>96</v>
      </c>
      <c r="D77" s="42"/>
      <c r="E77" s="42"/>
      <c r="F77" s="166">
        <f>C77+D77+E77</f>
        <v>96</v>
      </c>
      <c r="G77" s="42">
        <f>C77+1024</f>
        <v>1120</v>
      </c>
      <c r="H77" s="42"/>
      <c r="I77" s="42"/>
      <c r="J77" s="166">
        <f>G77+H77+I77</f>
        <v>1120</v>
      </c>
    </row>
    <row r="79" spans="1:36" s="103" customFormat="1">
      <c r="A79" s="379" t="s">
        <v>220</v>
      </c>
      <c r="B79" s="379"/>
      <c r="C79" s="379"/>
      <c r="D79" s="379"/>
      <c r="E79" s="379"/>
      <c r="F79" s="379"/>
      <c r="G79" s="379"/>
      <c r="H79" s="379"/>
      <c r="I79" s="379"/>
      <c r="J79" s="379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6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399" t="s">
        <v>193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1"/>
    </row>
    <row r="2" spans="1:25" s="86" customFormat="1" ht="15">
      <c r="A2" s="402" t="s">
        <v>12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</row>
    <row r="3" spans="1:25" s="86" customFormat="1" ht="18" customHeight="1">
      <c r="A3" s="403" t="s">
        <v>266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4" t="s">
        <v>318</v>
      </c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</row>
    <row r="4" spans="1:25" s="65" customFormat="1" ht="12.75">
      <c r="A4" s="388" t="s">
        <v>13</v>
      </c>
      <c r="B4" s="388" t="s">
        <v>233</v>
      </c>
      <c r="C4" s="388" t="s">
        <v>229</v>
      </c>
      <c r="D4" s="388" t="s">
        <v>106</v>
      </c>
      <c r="E4" s="405" t="s">
        <v>135</v>
      </c>
      <c r="F4" s="405" t="s">
        <v>108</v>
      </c>
      <c r="G4" s="406" t="s">
        <v>234</v>
      </c>
      <c r="H4" s="406"/>
      <c r="I4" s="407" t="s">
        <v>235</v>
      </c>
      <c r="J4" s="407"/>
      <c r="K4" s="407"/>
      <c r="L4" s="407"/>
      <c r="M4" s="407"/>
      <c r="N4" s="407"/>
      <c r="O4" s="408" t="s">
        <v>237</v>
      </c>
      <c r="P4" s="408"/>
      <c r="Q4" s="408"/>
      <c r="R4" s="408"/>
      <c r="S4" s="408"/>
      <c r="T4" s="409" t="s">
        <v>238</v>
      </c>
      <c r="U4" s="409"/>
      <c r="V4" s="409"/>
      <c r="W4" s="409"/>
      <c r="X4" s="409"/>
      <c r="Y4" s="388" t="s">
        <v>4</v>
      </c>
    </row>
    <row r="5" spans="1:25" s="65" customFormat="1" ht="102">
      <c r="A5" s="388"/>
      <c r="B5" s="388"/>
      <c r="C5" s="388"/>
      <c r="D5" s="388"/>
      <c r="E5" s="405"/>
      <c r="F5" s="405"/>
      <c r="G5" s="393" t="s">
        <v>136</v>
      </c>
      <c r="H5" s="393" t="s">
        <v>137</v>
      </c>
      <c r="I5" s="395" t="s">
        <v>56</v>
      </c>
      <c r="J5" s="395" t="s">
        <v>236</v>
      </c>
      <c r="K5" s="395" t="s">
        <v>14</v>
      </c>
      <c r="L5" s="395" t="s">
        <v>57</v>
      </c>
      <c r="M5" s="395" t="s">
        <v>15</v>
      </c>
      <c r="N5" s="395" t="s">
        <v>58</v>
      </c>
      <c r="O5" s="397" t="s">
        <v>138</v>
      </c>
      <c r="P5" s="397" t="s">
        <v>248</v>
      </c>
      <c r="Q5" s="387" t="s">
        <v>249</v>
      </c>
      <c r="R5" s="387" t="s">
        <v>250</v>
      </c>
      <c r="S5" s="387" t="s">
        <v>251</v>
      </c>
      <c r="T5" s="388" t="s">
        <v>105</v>
      </c>
      <c r="U5" s="389"/>
      <c r="V5" s="388" t="s">
        <v>139</v>
      </c>
      <c r="W5" s="388"/>
      <c r="X5" s="111" t="s">
        <v>140</v>
      </c>
      <c r="Y5" s="388"/>
    </row>
    <row r="6" spans="1:25" s="65" customFormat="1" ht="18" customHeight="1">
      <c r="A6" s="388"/>
      <c r="B6" s="388"/>
      <c r="C6" s="388"/>
      <c r="D6" s="388"/>
      <c r="E6" s="405"/>
      <c r="F6" s="405"/>
      <c r="G6" s="394"/>
      <c r="H6" s="394"/>
      <c r="I6" s="396"/>
      <c r="J6" s="396"/>
      <c r="K6" s="396"/>
      <c r="L6" s="396"/>
      <c r="M6" s="396"/>
      <c r="N6" s="396"/>
      <c r="O6" s="398"/>
      <c r="P6" s="398"/>
      <c r="Q6" s="387"/>
      <c r="R6" s="387"/>
      <c r="S6" s="387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388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388" t="s">
        <v>107</v>
      </c>
      <c r="B8" s="388"/>
      <c r="C8" s="388"/>
      <c r="D8" s="388"/>
      <c r="E8" s="388"/>
      <c r="F8" s="388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392">
        <v>175</v>
      </c>
      <c r="U8" s="392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259</v>
      </c>
      <c r="C9" s="132" t="s">
        <v>262</v>
      </c>
      <c r="D9" s="79" t="s">
        <v>259</v>
      </c>
      <c r="E9" s="221">
        <v>48579</v>
      </c>
      <c r="F9" s="63" t="s">
        <v>265</v>
      </c>
      <c r="G9" s="204">
        <v>1055</v>
      </c>
      <c r="H9" s="59" t="s">
        <v>267</v>
      </c>
      <c r="I9" s="87" t="s">
        <v>267</v>
      </c>
      <c r="J9" s="87" t="s">
        <v>267</v>
      </c>
      <c r="K9" s="87" t="s">
        <v>267</v>
      </c>
      <c r="L9" s="87" t="s">
        <v>267</v>
      </c>
      <c r="M9" s="87" t="s">
        <v>267</v>
      </c>
      <c r="N9" s="87" t="s">
        <v>267</v>
      </c>
      <c r="O9" s="204">
        <v>760</v>
      </c>
      <c r="P9" s="204">
        <v>633</v>
      </c>
      <c r="Q9" s="204">
        <v>760</v>
      </c>
      <c r="R9" s="204">
        <v>633</v>
      </c>
      <c r="S9" s="192">
        <v>69</v>
      </c>
      <c r="T9" s="88" t="s">
        <v>267</v>
      </c>
      <c r="U9" s="88" t="s">
        <v>267</v>
      </c>
      <c r="V9" s="88" t="s">
        <v>267</v>
      </c>
      <c r="W9" s="88" t="s">
        <v>267</v>
      </c>
      <c r="X9" s="88" t="s">
        <v>267</v>
      </c>
      <c r="Y9" s="90"/>
    </row>
    <row r="10" spans="1:25" s="86" customFormat="1">
      <c r="A10" s="110">
        <v>2</v>
      </c>
      <c r="B10" s="79" t="s">
        <v>259</v>
      </c>
      <c r="C10" s="132" t="s">
        <v>263</v>
      </c>
      <c r="D10" s="79" t="s">
        <v>259</v>
      </c>
      <c r="E10" s="222">
        <v>46022</v>
      </c>
      <c r="F10" s="63" t="s">
        <v>265</v>
      </c>
      <c r="G10" s="204">
        <v>832</v>
      </c>
      <c r="H10" s="59" t="s">
        <v>267</v>
      </c>
      <c r="I10" s="87" t="s">
        <v>267</v>
      </c>
      <c r="J10" s="87" t="s">
        <v>267</v>
      </c>
      <c r="K10" s="87" t="s">
        <v>267</v>
      </c>
      <c r="L10" s="87" t="s">
        <v>267</v>
      </c>
      <c r="M10" s="87" t="s">
        <v>267</v>
      </c>
      <c r="N10" s="87" t="s">
        <v>267</v>
      </c>
      <c r="O10" s="204">
        <v>599</v>
      </c>
      <c r="P10" s="204">
        <v>499</v>
      </c>
      <c r="Q10" s="204">
        <v>599</v>
      </c>
      <c r="R10" s="204">
        <v>499</v>
      </c>
      <c r="S10" s="192">
        <v>54</v>
      </c>
      <c r="T10" s="88" t="s">
        <v>267</v>
      </c>
      <c r="U10" s="88" t="s">
        <v>267</v>
      </c>
      <c r="V10" s="88" t="s">
        <v>267</v>
      </c>
      <c r="W10" s="88" t="s">
        <v>267</v>
      </c>
      <c r="X10" s="88" t="s">
        <v>267</v>
      </c>
      <c r="Y10" s="91"/>
    </row>
    <row r="11" spans="1:25" s="86" customFormat="1">
      <c r="A11" s="110">
        <v>3</v>
      </c>
      <c r="B11" s="79" t="s">
        <v>259</v>
      </c>
      <c r="C11" s="132" t="s">
        <v>264</v>
      </c>
      <c r="D11" s="79" t="s">
        <v>259</v>
      </c>
      <c r="E11" s="223">
        <v>46507</v>
      </c>
      <c r="F11" s="63" t="s">
        <v>265</v>
      </c>
      <c r="G11" s="204">
        <v>889</v>
      </c>
      <c r="H11" s="59" t="s">
        <v>267</v>
      </c>
      <c r="I11" s="87" t="s">
        <v>267</v>
      </c>
      <c r="J11" s="87" t="s">
        <v>267</v>
      </c>
      <c r="K11" s="87" t="s">
        <v>267</v>
      </c>
      <c r="L11" s="87" t="s">
        <v>267</v>
      </c>
      <c r="M11" s="87" t="s">
        <v>267</v>
      </c>
      <c r="N11" s="87" t="s">
        <v>267</v>
      </c>
      <c r="O11" s="204">
        <v>640</v>
      </c>
      <c r="P11" s="204">
        <v>533</v>
      </c>
      <c r="Q11" s="204">
        <v>640</v>
      </c>
      <c r="R11" s="204">
        <v>533</v>
      </c>
      <c r="S11" s="192">
        <v>60</v>
      </c>
      <c r="T11" s="88" t="s">
        <v>267</v>
      </c>
      <c r="U11" s="88" t="s">
        <v>267</v>
      </c>
      <c r="V11" s="88" t="s">
        <v>267</v>
      </c>
      <c r="W11" s="88" t="s">
        <v>267</v>
      </c>
      <c r="X11" s="88" t="s">
        <v>267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57" t="s">
        <v>268</v>
      </c>
      <c r="P15" s="85"/>
      <c r="R15" s="190"/>
    </row>
    <row r="16" spans="1:25" ht="12.75">
      <c r="B16" s="157" t="s">
        <v>273</v>
      </c>
      <c r="P16" s="85"/>
      <c r="R16" s="190"/>
    </row>
    <row r="17" spans="16:25">
      <c r="P17" s="85"/>
    </row>
    <row r="18" spans="16:25">
      <c r="P18" s="85"/>
    </row>
    <row r="25" spans="16:25">
      <c r="V25" s="390"/>
      <c r="W25" s="390"/>
      <c r="X25" s="390"/>
      <c r="Y25" s="390"/>
    </row>
    <row r="26" spans="16:25">
      <c r="V26" s="390"/>
      <c r="W26" s="390"/>
      <c r="X26" s="390"/>
      <c r="Y26" s="390"/>
    </row>
    <row r="27" spans="16:25">
      <c r="V27" s="391"/>
      <c r="W27" s="391"/>
      <c r="X27" s="391"/>
      <c r="Y27" s="391"/>
    </row>
    <row r="28" spans="16:25">
      <c r="V28" s="386"/>
      <c r="W28" s="112"/>
      <c r="X28" s="386"/>
      <c r="Y28" s="112"/>
    </row>
    <row r="29" spans="16:25">
      <c r="V29" s="386"/>
      <c r="W29" s="112"/>
      <c r="X29" s="386"/>
      <c r="Y29" s="112"/>
    </row>
    <row r="30" spans="16:25">
      <c r="V30" s="386"/>
      <c r="W30" s="386"/>
      <c r="X30" s="386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10" t="s">
        <v>244</v>
      </c>
      <c r="B1" s="411"/>
      <c r="C1" s="411"/>
      <c r="D1" s="411"/>
      <c r="E1" s="411"/>
      <c r="F1" s="411"/>
      <c r="G1" s="411"/>
      <c r="H1" s="411"/>
      <c r="I1" s="411"/>
      <c r="J1" s="412"/>
    </row>
    <row r="2" spans="1:12">
      <c r="A2" s="413" t="s">
        <v>47</v>
      </c>
      <c r="B2" s="413"/>
      <c r="C2" s="413"/>
      <c r="D2" s="413"/>
      <c r="E2" s="413"/>
      <c r="F2" s="414" t="s">
        <v>71</v>
      </c>
      <c r="G2" s="414"/>
      <c r="H2" s="414"/>
      <c r="I2" s="414"/>
      <c r="J2" s="414"/>
      <c r="K2" s="6"/>
      <c r="L2" s="6"/>
    </row>
    <row r="3" spans="1:12">
      <c r="A3" s="415" t="s">
        <v>243</v>
      </c>
      <c r="B3" s="415"/>
      <c r="C3" s="415"/>
      <c r="D3" s="415"/>
      <c r="E3" s="415"/>
      <c r="F3" s="415"/>
      <c r="G3" s="415"/>
      <c r="H3" s="415"/>
      <c r="I3" s="415"/>
      <c r="J3" s="415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4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67" customWidth="1"/>
    <col min="2" max="2" width="21.42578125" style="167" customWidth="1"/>
    <col min="3" max="3" width="18.85546875" style="167" customWidth="1"/>
    <col min="4" max="4" width="30.85546875" style="167" bestFit="1" customWidth="1"/>
    <col min="5" max="5" width="14.28515625" style="167" customWidth="1"/>
    <col min="6" max="6" width="15.140625" style="167" customWidth="1"/>
    <col min="7" max="7" width="26.42578125" style="167" customWidth="1"/>
    <col min="8" max="8" width="21.7109375" style="167" customWidth="1"/>
    <col min="9" max="9" width="16.85546875" style="167" customWidth="1"/>
    <col min="10" max="10" width="9.140625" style="167" customWidth="1"/>
    <col min="11" max="11" width="14.140625" style="167" customWidth="1"/>
    <col min="12" max="12" width="10" style="167" customWidth="1"/>
    <col min="13" max="16384" width="10" style="167"/>
  </cols>
  <sheetData>
    <row r="1" spans="1:11" ht="15" customHeight="1">
      <c r="A1" s="428" t="s">
        <v>279</v>
      </c>
      <c r="B1" s="429"/>
      <c r="C1" s="429"/>
      <c r="D1" s="429"/>
      <c r="E1" s="429"/>
      <c r="F1" s="429"/>
      <c r="G1" s="429"/>
      <c r="H1" s="429"/>
      <c r="I1" s="430"/>
      <c r="J1" s="169"/>
      <c r="K1" s="169"/>
    </row>
    <row r="2" spans="1:11" ht="15" customHeight="1">
      <c r="A2" s="431" t="s">
        <v>277</v>
      </c>
      <c r="B2" s="432"/>
      <c r="C2" s="432"/>
      <c r="D2" s="432"/>
      <c r="E2" s="432"/>
      <c r="F2" s="432"/>
      <c r="G2" s="432"/>
      <c r="H2" s="432"/>
      <c r="I2" s="432"/>
      <c r="J2" s="169"/>
      <c r="K2" s="169"/>
    </row>
    <row r="3" spans="1:11" ht="15" customHeight="1">
      <c r="A3" s="421" t="s">
        <v>316</v>
      </c>
      <c r="B3" s="419"/>
      <c r="C3" s="419"/>
      <c r="D3" s="419"/>
      <c r="E3" s="419"/>
      <c r="F3" s="419"/>
      <c r="G3" s="419"/>
      <c r="H3" s="419"/>
      <c r="I3" s="419"/>
      <c r="J3" s="169"/>
      <c r="K3" s="169"/>
    </row>
    <row r="4" spans="1:11" ht="75" customHeight="1">
      <c r="A4" s="170" t="s">
        <v>23</v>
      </c>
      <c r="B4" s="170" t="s">
        <v>73</v>
      </c>
      <c r="C4" s="170" t="s">
        <v>74</v>
      </c>
      <c r="D4" s="170" t="s">
        <v>24</v>
      </c>
      <c r="E4" s="170" t="s">
        <v>25</v>
      </c>
      <c r="F4" s="170" t="s">
        <v>16</v>
      </c>
      <c r="G4" s="170" t="s">
        <v>75</v>
      </c>
      <c r="H4" s="170" t="s">
        <v>76</v>
      </c>
      <c r="I4" s="170" t="s">
        <v>148</v>
      </c>
      <c r="J4" s="169"/>
      <c r="K4" s="169"/>
    </row>
    <row r="5" spans="1:11" ht="15" customHeight="1">
      <c r="A5" s="171">
        <v>1</v>
      </c>
      <c r="B5" s="171">
        <v>2</v>
      </c>
      <c r="C5" s="171">
        <v>3</v>
      </c>
      <c r="D5" s="172" t="s">
        <v>26</v>
      </c>
      <c r="E5" s="171">
        <v>5</v>
      </c>
      <c r="F5" s="171">
        <v>6</v>
      </c>
      <c r="G5" s="171">
        <v>7</v>
      </c>
      <c r="H5" s="171">
        <v>8</v>
      </c>
      <c r="I5" s="171">
        <v>9</v>
      </c>
      <c r="J5" s="169"/>
      <c r="K5" s="169"/>
    </row>
    <row r="6" spans="1:11" ht="15" customHeight="1">
      <c r="A6" s="173" t="s">
        <v>297</v>
      </c>
      <c r="B6" s="174">
        <v>2</v>
      </c>
      <c r="C6" s="175">
        <v>54</v>
      </c>
      <c r="D6" s="174">
        <f t="shared" ref="D6:D10" si="0">B6+C6</f>
        <v>56</v>
      </c>
      <c r="E6" s="174">
        <v>30</v>
      </c>
      <c r="F6" s="174">
        <v>10</v>
      </c>
      <c r="G6" s="174">
        <v>16</v>
      </c>
      <c r="H6" s="169">
        <v>0</v>
      </c>
      <c r="I6" s="169"/>
      <c r="J6" s="169"/>
      <c r="K6" s="169"/>
    </row>
    <row r="7" spans="1:11" ht="15" customHeight="1">
      <c r="A7" s="173" t="s">
        <v>290</v>
      </c>
      <c r="B7" s="169">
        <v>0</v>
      </c>
      <c r="C7" s="169">
        <v>68</v>
      </c>
      <c r="D7" s="174">
        <f t="shared" si="0"/>
        <v>68</v>
      </c>
      <c r="E7" s="169">
        <v>24</v>
      </c>
      <c r="F7" s="169">
        <v>10</v>
      </c>
      <c r="G7" s="169">
        <v>34</v>
      </c>
      <c r="H7" s="169">
        <v>0</v>
      </c>
      <c r="I7" s="169"/>
      <c r="J7" s="169"/>
      <c r="K7" s="169"/>
    </row>
    <row r="8" spans="1:11" ht="15" customHeight="1">
      <c r="A8" s="173" t="s">
        <v>291</v>
      </c>
      <c r="B8" s="169">
        <v>6</v>
      </c>
      <c r="C8" s="169">
        <v>44</v>
      </c>
      <c r="D8" s="174">
        <f t="shared" si="0"/>
        <v>50</v>
      </c>
      <c r="E8" s="169">
        <v>26</v>
      </c>
      <c r="F8" s="169">
        <v>9</v>
      </c>
      <c r="G8" s="169">
        <v>15</v>
      </c>
      <c r="H8" s="169">
        <v>0</v>
      </c>
      <c r="I8" s="169"/>
      <c r="J8" s="169"/>
      <c r="K8" s="169"/>
    </row>
    <row r="9" spans="1:11" ht="15" customHeight="1">
      <c r="A9" s="173" t="s">
        <v>291</v>
      </c>
      <c r="B9" s="169">
        <v>0</v>
      </c>
      <c r="C9" s="169">
        <v>56</v>
      </c>
      <c r="D9" s="174">
        <f t="shared" si="0"/>
        <v>56</v>
      </c>
      <c r="E9" s="194">
        <v>21</v>
      </c>
      <c r="F9" s="194">
        <v>9</v>
      </c>
      <c r="G9" s="194">
        <v>24</v>
      </c>
      <c r="H9" s="169">
        <v>2</v>
      </c>
      <c r="I9" s="169"/>
      <c r="J9" s="169"/>
      <c r="K9" s="169"/>
    </row>
    <row r="10" spans="1:11" ht="15" customHeight="1">
      <c r="A10" s="173" t="s">
        <v>292</v>
      </c>
      <c r="B10" s="169">
        <v>6</v>
      </c>
      <c r="C10" s="169">
        <v>44</v>
      </c>
      <c r="D10" s="169">
        <f t="shared" si="0"/>
        <v>50</v>
      </c>
      <c r="E10" s="169">
        <v>8</v>
      </c>
      <c r="F10" s="169">
        <v>10</v>
      </c>
      <c r="G10" s="169">
        <v>32</v>
      </c>
      <c r="H10" s="169">
        <v>0</v>
      </c>
      <c r="I10" s="169"/>
      <c r="J10" s="169"/>
      <c r="K10" s="169"/>
    </row>
    <row r="11" spans="1:11" ht="15" customHeight="1">
      <c r="A11" s="236" t="s">
        <v>293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</row>
    <row r="12" spans="1:11" ht="15" customHeight="1">
      <c r="A12" s="173" t="s">
        <v>294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 ht="15" customHeight="1">
      <c r="A13" s="173" t="s">
        <v>295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</row>
    <row r="14" spans="1:11" ht="15" customHeight="1">
      <c r="A14" s="173" t="s">
        <v>296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 ht="15" customHeight="1">
      <c r="A15" s="173" t="s">
        <v>298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1" ht="15" customHeight="1">
      <c r="A16" s="173" t="s">
        <v>299</v>
      </c>
      <c r="B16" s="278"/>
      <c r="C16" s="278"/>
      <c r="D16" s="169"/>
      <c r="E16" s="279"/>
      <c r="F16" s="280"/>
      <c r="G16" s="279"/>
      <c r="H16" s="169"/>
      <c r="I16" s="169"/>
      <c r="J16" s="169"/>
      <c r="K16" s="169"/>
    </row>
    <row r="17" spans="1:11" ht="15" customHeight="1">
      <c r="A17" s="173" t="s">
        <v>300</v>
      </c>
      <c r="B17" s="169"/>
      <c r="C17" s="216"/>
      <c r="D17" s="169"/>
      <c r="E17" s="215"/>
      <c r="F17" s="215"/>
      <c r="G17" s="215"/>
      <c r="H17" s="169"/>
      <c r="I17" s="169"/>
      <c r="J17" s="169"/>
      <c r="K17" s="169"/>
    </row>
    <row r="18" spans="1:11" ht="15" customHeight="1">
      <c r="A18" s="177"/>
      <c r="B18" s="174"/>
      <c r="C18" s="175"/>
      <c r="D18" s="174"/>
      <c r="E18" s="174"/>
      <c r="F18" s="174"/>
      <c r="G18" s="174"/>
      <c r="H18" s="169"/>
      <c r="I18" s="169"/>
      <c r="J18" s="169"/>
      <c r="K18" s="169"/>
    </row>
    <row r="19" spans="1:11" ht="15" customHeight="1">
      <c r="A19" s="178" t="s">
        <v>3</v>
      </c>
      <c r="B19" s="179">
        <f>SUM(B6:B17)</f>
        <v>14</v>
      </c>
      <c r="C19" s="179">
        <f>SUM(C6:C17)</f>
        <v>266</v>
      </c>
      <c r="D19" s="179">
        <f t="shared" ref="D19:G19" si="1">SUM(D6:D18)</f>
        <v>280</v>
      </c>
      <c r="E19" s="179">
        <f t="shared" si="1"/>
        <v>109</v>
      </c>
      <c r="F19" s="179">
        <f t="shared" si="1"/>
        <v>48</v>
      </c>
      <c r="G19" s="179">
        <f t="shared" si="1"/>
        <v>121</v>
      </c>
      <c r="H19" s="179">
        <f>SUM(H6:H18)</f>
        <v>2</v>
      </c>
      <c r="I19" s="179"/>
      <c r="J19" s="169"/>
      <c r="K19" s="169"/>
    </row>
    <row r="20" spans="1:11" ht="15" customHeight="1">
      <c r="A20" s="169"/>
      <c r="B20" s="169"/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ht="15" customHeight="1">
      <c r="A21" s="428" t="s">
        <v>278</v>
      </c>
      <c r="B21" s="433"/>
      <c r="C21" s="433"/>
      <c r="D21" s="433"/>
      <c r="E21" s="433"/>
      <c r="F21" s="433"/>
      <c r="G21" s="433"/>
      <c r="H21" s="433"/>
      <c r="I21" s="434"/>
      <c r="J21" s="169"/>
      <c r="K21" s="169"/>
    </row>
    <row r="22" spans="1:11" ht="15" customHeight="1">
      <c r="A22" s="421" t="s">
        <v>316</v>
      </c>
      <c r="B22" s="419"/>
      <c r="C22" s="419"/>
      <c r="D22" s="419"/>
      <c r="E22" s="419"/>
      <c r="F22" s="419"/>
      <c r="G22" s="419"/>
      <c r="H22" s="419"/>
      <c r="I22" s="419"/>
      <c r="J22" s="169"/>
      <c r="K22" s="169"/>
    </row>
    <row r="23" spans="1:11" ht="46.5" customHeight="1">
      <c r="A23" s="180" t="s">
        <v>13</v>
      </c>
      <c r="B23" s="181" t="s">
        <v>77</v>
      </c>
      <c r="C23" s="181" t="s">
        <v>78</v>
      </c>
      <c r="D23" s="169"/>
      <c r="E23" s="169"/>
      <c r="F23" s="169"/>
      <c r="G23" s="169"/>
      <c r="H23" s="169"/>
      <c r="I23" s="169"/>
      <c r="J23" s="169"/>
      <c r="K23" s="169"/>
    </row>
    <row r="24" spans="1:11" ht="29.85" customHeight="1">
      <c r="A24" s="195">
        <v>1</v>
      </c>
      <c r="B24" s="264" t="s">
        <v>289</v>
      </c>
      <c r="C24" s="267">
        <v>20</v>
      </c>
      <c r="D24" s="169"/>
      <c r="E24" s="169"/>
      <c r="F24" s="169"/>
      <c r="G24" s="169"/>
      <c r="H24" s="169"/>
      <c r="I24" s="169"/>
      <c r="J24" s="169"/>
      <c r="K24" s="169"/>
    </row>
    <row r="25" spans="1:11" ht="29.85" customHeight="1">
      <c r="A25" s="263">
        <v>2</v>
      </c>
      <c r="B25" s="305" t="s">
        <v>287</v>
      </c>
      <c r="C25" s="267">
        <v>18</v>
      </c>
      <c r="D25" s="193"/>
      <c r="E25" s="193"/>
      <c r="F25" s="169"/>
      <c r="G25" s="169"/>
      <c r="H25" s="169"/>
      <c r="I25" s="169"/>
      <c r="J25" s="169"/>
      <c r="K25" s="169"/>
    </row>
    <row r="26" spans="1:11" ht="29.85" customHeight="1">
      <c r="A26" s="263">
        <v>3</v>
      </c>
      <c r="B26" s="284" t="s">
        <v>304</v>
      </c>
      <c r="C26" s="282">
        <v>6</v>
      </c>
      <c r="D26" s="193"/>
      <c r="E26" s="193"/>
      <c r="F26" s="169"/>
      <c r="G26" s="169"/>
      <c r="H26" s="169"/>
      <c r="I26" s="169"/>
      <c r="J26" s="169"/>
      <c r="K26" s="169"/>
    </row>
    <row r="27" spans="1:11" ht="29.85" customHeight="1">
      <c r="A27" s="195"/>
      <c r="B27" s="217"/>
      <c r="C27" s="214"/>
      <c r="D27" s="169"/>
      <c r="E27" s="169"/>
      <c r="F27" s="169"/>
      <c r="G27" s="169"/>
      <c r="H27" s="169"/>
      <c r="I27" s="169"/>
      <c r="J27" s="169"/>
      <c r="K27" s="169"/>
    </row>
    <row r="28" spans="1:11" ht="15" customHeight="1">
      <c r="A28" s="426" t="s">
        <v>79</v>
      </c>
      <c r="B28" s="427"/>
      <c r="C28" s="427"/>
      <c r="D28" s="427"/>
      <c r="E28" s="427"/>
      <c r="F28" s="427"/>
      <c r="G28" s="427"/>
      <c r="H28" s="427"/>
      <c r="I28" s="427"/>
      <c r="J28" s="169"/>
      <c r="K28" s="169"/>
    </row>
    <row r="29" spans="1:11" ht="75" customHeight="1">
      <c r="A29" s="180" t="s">
        <v>13</v>
      </c>
      <c r="B29" s="181" t="s">
        <v>80</v>
      </c>
      <c r="C29" s="181" t="s">
        <v>78</v>
      </c>
      <c r="D29" s="170" t="s">
        <v>149</v>
      </c>
      <c r="E29" s="169"/>
      <c r="F29" s="169"/>
      <c r="G29" s="169"/>
      <c r="H29" s="169"/>
      <c r="I29" s="169"/>
      <c r="J29" s="169"/>
      <c r="K29" s="169"/>
    </row>
    <row r="30" spans="1:11" ht="30">
      <c r="A30" s="183">
        <v>1</v>
      </c>
      <c r="B30" s="196" t="s">
        <v>282</v>
      </c>
      <c r="C30" s="182">
        <v>12</v>
      </c>
      <c r="D30" s="169"/>
      <c r="E30" s="169"/>
      <c r="F30" s="169"/>
      <c r="G30" s="169"/>
      <c r="H30" s="169"/>
      <c r="I30" s="169"/>
      <c r="J30" s="169"/>
      <c r="K30" s="169"/>
    </row>
    <row r="31" spans="1:11" ht="15" customHeight="1">
      <c r="A31" s="183"/>
      <c r="B31" s="184"/>
      <c r="C31" s="184"/>
      <c r="D31" s="169"/>
      <c r="E31" s="169"/>
      <c r="F31" s="169"/>
      <c r="G31" s="169"/>
      <c r="H31" s="169"/>
      <c r="I31" s="169"/>
      <c r="J31" s="169"/>
      <c r="K31" s="169"/>
    </row>
    <row r="32" spans="1:11" ht="15" customHeight="1">
      <c r="A32" s="183"/>
      <c r="B32" s="184"/>
      <c r="C32" s="184"/>
      <c r="D32" s="169"/>
      <c r="E32" s="169"/>
      <c r="F32" s="169"/>
      <c r="G32" s="169"/>
      <c r="H32" s="169"/>
      <c r="I32" s="169"/>
      <c r="J32" s="169"/>
      <c r="K32" s="169"/>
    </row>
    <row r="33" spans="1:11" ht="15" customHeight="1">
      <c r="A33" s="183"/>
      <c r="B33" s="184"/>
      <c r="C33" s="184"/>
      <c r="D33" s="169"/>
      <c r="E33" s="169"/>
      <c r="F33" s="169"/>
      <c r="G33" s="169"/>
      <c r="H33" s="169"/>
      <c r="I33" s="169"/>
      <c r="J33" s="169"/>
      <c r="K33" s="169"/>
    </row>
    <row r="34" spans="1:11" ht="15" customHeight="1">
      <c r="A34" s="187" t="s">
        <v>280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5" customHeight="1">
      <c r="A35" s="421" t="s">
        <v>317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19"/>
    </row>
    <row r="36" spans="1:11" ht="15" customHeight="1">
      <c r="A36" s="416" t="s">
        <v>48</v>
      </c>
      <c r="B36" s="423" t="s">
        <v>23</v>
      </c>
      <c r="C36" s="425" t="s">
        <v>13</v>
      </c>
      <c r="D36" s="423" t="s">
        <v>28</v>
      </c>
      <c r="E36" s="416" t="s">
        <v>29</v>
      </c>
      <c r="F36" s="416" t="s">
        <v>30</v>
      </c>
      <c r="G36" s="423" t="s">
        <v>31</v>
      </c>
      <c r="H36" s="423" t="s">
        <v>32</v>
      </c>
      <c r="I36" s="416" t="s">
        <v>81</v>
      </c>
      <c r="J36" s="417"/>
      <c r="K36" s="417"/>
    </row>
    <row r="37" spans="1:11" ht="48.75" customHeight="1">
      <c r="A37" s="422"/>
      <c r="B37" s="424"/>
      <c r="C37" s="422"/>
      <c r="D37" s="424"/>
      <c r="E37" s="422"/>
      <c r="F37" s="422"/>
      <c r="G37" s="424"/>
      <c r="H37" s="424"/>
      <c r="I37" s="225" t="s">
        <v>150</v>
      </c>
      <c r="J37" s="180" t="s">
        <v>82</v>
      </c>
      <c r="K37" s="181" t="s">
        <v>151</v>
      </c>
    </row>
    <row r="38" spans="1:11" s="303" customFormat="1">
      <c r="A38" s="297"/>
      <c r="B38" s="298"/>
      <c r="C38" s="298"/>
      <c r="D38" s="298"/>
      <c r="E38" s="298"/>
      <c r="F38" s="298"/>
      <c r="G38" s="299"/>
      <c r="H38" s="298"/>
      <c r="I38" s="300"/>
      <c r="J38" s="301"/>
      <c r="K38" s="300"/>
    </row>
    <row r="39" spans="1:11" s="303" customFormat="1">
      <c r="A39" s="297"/>
      <c r="B39" s="298"/>
      <c r="C39" s="298"/>
      <c r="D39" s="298"/>
      <c r="E39" s="298"/>
      <c r="F39" s="298"/>
      <c r="G39" s="299"/>
      <c r="H39" s="302"/>
      <c r="I39" s="300"/>
      <c r="J39" s="301"/>
      <c r="K39" s="300"/>
    </row>
    <row r="40" spans="1:11" s="303" customFormat="1">
      <c r="A40" s="297"/>
      <c r="B40" s="298"/>
      <c r="C40" s="298"/>
      <c r="D40" s="298"/>
      <c r="E40" s="298"/>
      <c r="F40" s="298"/>
      <c r="G40" s="299"/>
      <c r="H40" s="302"/>
      <c r="I40" s="300"/>
      <c r="J40" s="301"/>
      <c r="K40" s="300"/>
    </row>
    <row r="41" spans="1:11">
      <c r="A41" s="212"/>
      <c r="B41" s="218"/>
      <c r="C41" s="245"/>
      <c r="D41" s="255"/>
      <c r="E41" s="255"/>
      <c r="F41" s="255"/>
      <c r="G41" s="283"/>
      <c r="H41" s="255"/>
      <c r="I41" s="5"/>
      <c r="J41" s="224"/>
      <c r="K41" s="184"/>
    </row>
    <row r="42" spans="1:11">
      <c r="A42" s="212"/>
      <c r="B42" s="218"/>
      <c r="C42" s="245"/>
      <c r="D42" s="252"/>
      <c r="E42" s="253"/>
      <c r="F42" s="254"/>
      <c r="G42" s="265"/>
      <c r="H42" s="255"/>
      <c r="I42" s="266"/>
      <c r="J42" s="224"/>
      <c r="K42" s="184"/>
    </row>
    <row r="43" spans="1:11" ht="15" customHeight="1">
      <c r="A43" s="418" t="s">
        <v>83</v>
      </c>
      <c r="B43" s="419"/>
      <c r="C43" s="419"/>
      <c r="D43" s="419"/>
      <c r="E43" s="419"/>
      <c r="F43" s="420"/>
      <c r="G43" s="420"/>
      <c r="H43" s="420"/>
      <c r="I43" s="210"/>
      <c r="J43" s="237"/>
      <c r="K43" s="210"/>
    </row>
    <row r="44" spans="1:11" ht="15" customHeight="1">
      <c r="A44" s="176" t="s">
        <v>84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</row>
  </sheetData>
  <autoFilter ref="I37:I44">
    <filterColumn colId="0"/>
  </autoFilter>
  <mergeCells count="17">
    <mergeCell ref="A28:I28"/>
    <mergeCell ref="A1:I1"/>
    <mergeCell ref="A2:I2"/>
    <mergeCell ref="A3:I3"/>
    <mergeCell ref="A21:I21"/>
    <mergeCell ref="A22:I22"/>
    <mergeCell ref="I36:K36"/>
    <mergeCell ref="A43:H43"/>
    <mergeCell ref="A35:K35"/>
    <mergeCell ref="A36:A37"/>
    <mergeCell ref="B36:B37"/>
    <mergeCell ref="C36:C37"/>
    <mergeCell ref="D36:D37"/>
    <mergeCell ref="E36:E37"/>
    <mergeCell ref="F36:F37"/>
    <mergeCell ref="G36:G37"/>
    <mergeCell ref="H36:H37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38" t="s">
        <v>281</v>
      </c>
      <c r="B1" s="439"/>
      <c r="C1" s="439"/>
      <c r="D1" s="439"/>
      <c r="E1" s="439"/>
      <c r="F1" s="439"/>
      <c r="G1" s="440"/>
    </row>
    <row r="2" spans="1:7" ht="15" customHeight="1">
      <c r="A2" s="441" t="s">
        <v>85</v>
      </c>
      <c r="B2" s="441"/>
      <c r="C2" s="441"/>
      <c r="D2" s="441"/>
      <c r="E2" s="441"/>
      <c r="F2" s="441"/>
      <c r="G2" s="441"/>
    </row>
    <row r="3" spans="1:7" ht="15" customHeight="1">
      <c r="A3" s="415" t="s">
        <v>86</v>
      </c>
      <c r="B3" s="415"/>
      <c r="C3" s="415"/>
      <c r="D3" s="415"/>
      <c r="E3" s="415"/>
      <c r="F3" s="415"/>
      <c r="G3" s="415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38" t="s">
        <v>191</v>
      </c>
      <c r="B20" s="439"/>
      <c r="C20" s="439"/>
      <c r="D20" s="439"/>
      <c r="E20" s="439"/>
      <c r="F20" s="439"/>
      <c r="G20" s="440"/>
    </row>
    <row r="21" spans="1:11">
      <c r="A21" s="442" t="s">
        <v>93</v>
      </c>
      <c r="B21" s="443"/>
      <c r="C21" s="443"/>
      <c r="D21" s="443"/>
      <c r="E21" s="443"/>
      <c r="F21" s="443"/>
      <c r="G21" s="444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35" t="s">
        <v>96</v>
      </c>
      <c r="B25" s="436"/>
      <c r="C25" s="436"/>
      <c r="D25" s="436"/>
      <c r="E25" s="436"/>
      <c r="F25" s="436"/>
      <c r="G25" s="437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38" t="s">
        <v>97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40"/>
    </row>
    <row r="31" spans="1:11">
      <c r="A31" s="415" t="s">
        <v>72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5"/>
    </row>
    <row r="32" spans="1:11">
      <c r="A32" s="446" t="s">
        <v>48</v>
      </c>
      <c r="B32" s="448" t="s">
        <v>23</v>
      </c>
      <c r="C32" s="446" t="s">
        <v>13</v>
      </c>
      <c r="D32" s="448" t="s">
        <v>28</v>
      </c>
      <c r="E32" s="446" t="s">
        <v>29</v>
      </c>
      <c r="F32" s="446" t="s">
        <v>30</v>
      </c>
      <c r="G32" s="448" t="s">
        <v>31</v>
      </c>
      <c r="H32" s="448" t="s">
        <v>32</v>
      </c>
      <c r="I32" s="445" t="s">
        <v>81</v>
      </c>
      <c r="J32" s="445"/>
      <c r="K32" s="445"/>
    </row>
    <row r="33" spans="1:11" ht="75">
      <c r="A33" s="447"/>
      <c r="B33" s="449"/>
      <c r="C33" s="447"/>
      <c r="D33" s="449"/>
      <c r="E33" s="447"/>
      <c r="F33" s="447"/>
      <c r="G33" s="449"/>
      <c r="H33" s="449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13" t="s">
        <v>83</v>
      </c>
      <c r="B37" s="413"/>
      <c r="C37" s="413"/>
      <c r="D37" s="413"/>
      <c r="E37" s="413"/>
      <c r="F37" s="413"/>
      <c r="G37" s="413"/>
      <c r="H37" s="413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7"/>
  <sheetViews>
    <sheetView workbookViewId="0">
      <selection activeCell="A5" sqref="A5"/>
    </sheetView>
  </sheetViews>
  <sheetFormatPr defaultColWidth="10" defaultRowHeight="15" customHeight="1"/>
  <cols>
    <col min="1" max="1" width="9.140625" style="168" customWidth="1"/>
    <col min="2" max="2" width="10.85546875" style="168" bestFit="1" customWidth="1"/>
    <col min="3" max="3" width="6.42578125" style="168" customWidth="1"/>
    <col min="4" max="4" width="21.7109375" style="168" bestFit="1" customWidth="1"/>
    <col min="5" max="5" width="14.85546875" style="168" customWidth="1"/>
    <col min="6" max="6" width="4.85546875" style="168" customWidth="1"/>
    <col min="7" max="7" width="9.140625" style="168" customWidth="1"/>
    <col min="8" max="8" width="11.28515625" style="168" customWidth="1"/>
    <col min="9" max="9" width="13.7109375" style="168" customWidth="1"/>
    <col min="10" max="10" width="12.140625" style="168" bestFit="1" customWidth="1"/>
    <col min="11" max="11" width="12.42578125" style="168" customWidth="1"/>
    <col min="12" max="12" width="50" style="168" bestFit="1" customWidth="1"/>
    <col min="13" max="13" width="54.140625" style="168" bestFit="1" customWidth="1"/>
    <col min="14" max="16384" width="10" style="168"/>
  </cols>
  <sheetData>
    <row r="1" spans="1:13" ht="13.5" customHeight="1">
      <c r="A1" s="450" t="s">
        <v>246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3" ht="13.5" customHeight="1">
      <c r="A2" s="452" t="s">
        <v>270</v>
      </c>
      <c r="B2" s="453"/>
      <c r="C2" s="453"/>
      <c r="D2" s="453"/>
      <c r="E2" s="453"/>
      <c r="F2" s="453"/>
      <c r="G2" s="453"/>
      <c r="H2" s="453"/>
      <c r="I2" s="452" t="s">
        <v>315</v>
      </c>
      <c r="J2" s="453"/>
      <c r="K2" s="453"/>
      <c r="L2" s="453"/>
    </row>
    <row r="3" spans="1:13" ht="13.5" customHeight="1">
      <c r="A3" s="452" t="s">
        <v>245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</row>
    <row r="4" spans="1:13" ht="59.25" customHeight="1">
      <c r="A4" s="191" t="s">
        <v>48</v>
      </c>
      <c r="B4" s="191" t="s">
        <v>49</v>
      </c>
      <c r="C4" s="191" t="s">
        <v>27</v>
      </c>
      <c r="D4" s="191" t="s">
        <v>50</v>
      </c>
      <c r="E4" s="191" t="s">
        <v>51</v>
      </c>
      <c r="F4" s="191" t="s">
        <v>29</v>
      </c>
      <c r="G4" s="191" t="s">
        <v>30</v>
      </c>
      <c r="H4" s="191" t="s">
        <v>52</v>
      </c>
      <c r="I4" s="199" t="s">
        <v>53</v>
      </c>
      <c r="J4" s="281" t="s">
        <v>55</v>
      </c>
      <c r="K4" s="199" t="s">
        <v>98</v>
      </c>
      <c r="L4" s="250" t="s">
        <v>284</v>
      </c>
      <c r="M4" s="251" t="s">
        <v>285</v>
      </c>
    </row>
    <row r="5" spans="1:13">
      <c r="A5" s="246">
        <v>2024</v>
      </c>
      <c r="B5" s="247" t="s">
        <v>308</v>
      </c>
      <c r="C5" s="489">
        <v>1</v>
      </c>
      <c r="D5" s="285" t="s">
        <v>306</v>
      </c>
      <c r="E5" s="278"/>
      <c r="F5" s="286">
        <v>65</v>
      </c>
      <c r="G5" s="287" t="s">
        <v>119</v>
      </c>
      <c r="H5" s="278"/>
      <c r="I5" s="278"/>
      <c r="J5" s="295">
        <v>45506</v>
      </c>
      <c r="K5" s="304"/>
      <c r="L5" s="278"/>
      <c r="M5" s="278"/>
    </row>
    <row r="6" spans="1:13" ht="13.5" customHeight="1">
      <c r="A6" s="248">
        <v>2024</v>
      </c>
      <c r="B6" s="249" t="s">
        <v>308</v>
      </c>
      <c r="C6" s="490">
        <v>2</v>
      </c>
      <c r="D6" s="285" t="s">
        <v>307</v>
      </c>
      <c r="E6" s="278"/>
      <c r="F6" s="286">
        <v>65</v>
      </c>
      <c r="G6" s="287" t="s">
        <v>119</v>
      </c>
      <c r="H6" s="278"/>
      <c r="I6" s="278"/>
      <c r="J6" s="295">
        <v>45506</v>
      </c>
      <c r="K6" s="280"/>
      <c r="L6" s="278"/>
      <c r="M6" s="278"/>
    </row>
    <row r="7" spans="1:13" ht="13.5" customHeight="1">
      <c r="A7" s="246">
        <v>2024</v>
      </c>
      <c r="B7" s="247" t="s">
        <v>308</v>
      </c>
      <c r="C7" s="489">
        <v>3</v>
      </c>
      <c r="D7" s="288" t="s">
        <v>309</v>
      </c>
      <c r="E7" s="278"/>
      <c r="F7" s="286">
        <v>26</v>
      </c>
      <c r="G7" s="287" t="s">
        <v>101</v>
      </c>
      <c r="H7" s="278"/>
      <c r="I7" s="278"/>
      <c r="J7" s="295">
        <v>45512</v>
      </c>
      <c r="K7" s="280"/>
      <c r="L7" s="288"/>
      <c r="M7" s="278"/>
    </row>
    <row r="8" spans="1:13" ht="13.5" customHeight="1">
      <c r="A8" s="248">
        <v>2024</v>
      </c>
      <c r="B8" s="249" t="s">
        <v>308</v>
      </c>
      <c r="C8" s="490">
        <v>4</v>
      </c>
      <c r="D8" s="285" t="s">
        <v>310</v>
      </c>
      <c r="E8" s="278"/>
      <c r="F8" s="286">
        <v>52</v>
      </c>
      <c r="G8" s="287" t="s">
        <v>101</v>
      </c>
      <c r="H8" s="278"/>
      <c r="I8" s="278"/>
      <c r="J8" s="295">
        <v>45513</v>
      </c>
      <c r="K8" s="280"/>
      <c r="L8" s="278"/>
      <c r="M8" s="278"/>
    </row>
    <row r="9" spans="1:13" ht="13.5" customHeight="1">
      <c r="A9" s="246">
        <v>2024</v>
      </c>
      <c r="B9" s="247" t="s">
        <v>308</v>
      </c>
      <c r="C9" s="489">
        <v>5</v>
      </c>
      <c r="D9" s="285" t="s">
        <v>311</v>
      </c>
      <c r="E9" s="278"/>
      <c r="F9" s="286">
        <v>53</v>
      </c>
      <c r="G9" s="287" t="s">
        <v>119</v>
      </c>
      <c r="H9" s="278"/>
      <c r="I9" s="278"/>
      <c r="J9" s="295">
        <v>45513</v>
      </c>
      <c r="K9" s="280"/>
      <c r="L9" s="278"/>
      <c r="M9" s="278"/>
    </row>
    <row r="10" spans="1:13" ht="13.5" customHeight="1">
      <c r="A10" s="248">
        <v>2024</v>
      </c>
      <c r="B10" s="249" t="s">
        <v>308</v>
      </c>
      <c r="C10" s="490">
        <v>6</v>
      </c>
      <c r="D10" s="285" t="s">
        <v>312</v>
      </c>
      <c r="E10" s="278"/>
      <c r="F10" s="286">
        <v>67</v>
      </c>
      <c r="G10" s="287" t="s">
        <v>101</v>
      </c>
      <c r="H10" s="278"/>
      <c r="I10" s="278"/>
      <c r="J10" s="295">
        <v>45524</v>
      </c>
      <c r="K10" s="280"/>
      <c r="L10" s="278"/>
      <c r="M10" s="278"/>
    </row>
    <row r="11" spans="1:13" ht="13.5" customHeight="1">
      <c r="A11" s="246">
        <v>2024</v>
      </c>
      <c r="B11" s="247" t="s">
        <v>308</v>
      </c>
      <c r="C11" s="489">
        <v>7</v>
      </c>
      <c r="D11" s="285" t="s">
        <v>313</v>
      </c>
      <c r="E11" s="278"/>
      <c r="F11" s="286">
        <v>28</v>
      </c>
      <c r="G11" s="287" t="s">
        <v>101</v>
      </c>
      <c r="H11" s="278"/>
      <c r="I11" s="278"/>
      <c r="J11" s="295">
        <v>45528</v>
      </c>
      <c r="K11" s="280"/>
      <c r="L11" s="278"/>
      <c r="M11" s="278"/>
    </row>
    <row r="12" spans="1:13" ht="13.5" customHeight="1">
      <c r="A12" s="248">
        <v>2024</v>
      </c>
      <c r="B12" s="249" t="s">
        <v>308</v>
      </c>
      <c r="C12" s="490">
        <v>8</v>
      </c>
      <c r="D12" s="285" t="s">
        <v>314</v>
      </c>
      <c r="E12" s="278"/>
      <c r="F12" s="286">
        <v>65</v>
      </c>
      <c r="G12" s="287" t="s">
        <v>101</v>
      </c>
      <c r="H12" s="278"/>
      <c r="I12" s="278"/>
      <c r="J12" s="295">
        <v>45530</v>
      </c>
      <c r="K12" s="280"/>
      <c r="L12" s="278"/>
      <c r="M12" s="278"/>
    </row>
    <row r="13" spans="1:13" ht="13.5" customHeight="1">
      <c r="A13" s="246"/>
      <c r="B13" s="247"/>
      <c r="C13" s="246"/>
      <c r="D13" s="285"/>
      <c r="E13" s="278"/>
      <c r="F13" s="286"/>
      <c r="G13" s="287"/>
      <c r="H13" s="278"/>
      <c r="I13" s="278"/>
      <c r="J13" s="295"/>
      <c r="K13" s="280"/>
      <c r="L13" s="280"/>
      <c r="M13" s="278"/>
    </row>
    <row r="14" spans="1:13" ht="13.5" customHeight="1">
      <c r="A14" s="248"/>
      <c r="B14" s="249"/>
      <c r="C14" s="248"/>
      <c r="D14" s="285"/>
      <c r="E14" s="278"/>
      <c r="F14" s="286"/>
      <c r="G14" s="287"/>
      <c r="H14" s="278"/>
      <c r="I14" s="278"/>
      <c r="J14" s="295"/>
      <c r="K14" s="280"/>
      <c r="L14" s="278"/>
      <c r="M14" s="278"/>
    </row>
    <row r="15" spans="1:13" ht="13.5" customHeight="1">
      <c r="A15" s="246"/>
      <c r="B15" s="247"/>
      <c r="C15" s="246"/>
      <c r="D15" s="285"/>
      <c r="E15" s="278"/>
      <c r="F15" s="286"/>
      <c r="G15" s="287"/>
      <c r="H15" s="278"/>
      <c r="I15" s="278"/>
      <c r="J15" s="295"/>
      <c r="K15" s="280"/>
      <c r="L15" s="278"/>
      <c r="M15" s="278"/>
    </row>
    <row r="16" spans="1:13" ht="13.5" customHeight="1">
      <c r="A16" s="248"/>
      <c r="B16" s="249"/>
      <c r="C16" s="248"/>
      <c r="D16" s="285"/>
      <c r="E16" s="278"/>
      <c r="F16" s="286"/>
      <c r="G16" s="287"/>
      <c r="H16" s="278"/>
      <c r="I16" s="278"/>
      <c r="J16" s="295"/>
      <c r="K16" s="280"/>
      <c r="L16" s="278"/>
      <c r="M16" s="280"/>
    </row>
    <row r="17" spans="1:13" ht="13.5" customHeight="1">
      <c r="A17" s="246"/>
      <c r="B17" s="247"/>
      <c r="C17" s="246"/>
      <c r="D17" s="289"/>
      <c r="E17" s="280"/>
      <c r="F17" s="290"/>
      <c r="G17" s="291"/>
      <c r="H17" s="280"/>
      <c r="I17" s="280"/>
      <c r="J17" s="295"/>
      <c r="K17" s="280"/>
      <c r="L17" s="280"/>
      <c r="M17" s="278"/>
    </row>
    <row r="18" spans="1:13" ht="13.5" customHeight="1">
      <c r="A18" s="248"/>
      <c r="B18" s="249"/>
      <c r="C18" s="248"/>
      <c r="D18" s="280"/>
      <c r="E18" s="280"/>
      <c r="F18" s="290"/>
      <c r="G18" s="290"/>
      <c r="H18" s="280"/>
      <c r="I18" s="280"/>
      <c r="J18" s="295"/>
      <c r="K18" s="280"/>
      <c r="L18" s="280"/>
      <c r="M18" s="278"/>
    </row>
    <row r="19" spans="1:13" ht="13.5" customHeight="1">
      <c r="A19" s="246"/>
      <c r="B19" s="247"/>
      <c r="C19" s="246"/>
      <c r="D19" s="292"/>
      <c r="E19" s="280"/>
      <c r="F19" s="290"/>
      <c r="G19" s="290"/>
      <c r="H19" s="280"/>
      <c r="I19" s="280"/>
      <c r="J19" s="295"/>
      <c r="K19" s="280"/>
      <c r="L19" s="278"/>
      <c r="M19" s="308"/>
    </row>
    <row r="20" spans="1:13" ht="13.5" customHeight="1">
      <c r="A20" s="248"/>
      <c r="B20" s="249"/>
      <c r="C20" s="248"/>
      <c r="D20" s="280"/>
      <c r="E20" s="280"/>
      <c r="F20" s="290"/>
      <c r="G20" s="290"/>
      <c r="H20" s="280"/>
      <c r="I20" s="280"/>
      <c r="J20" s="295"/>
      <c r="K20" s="280"/>
      <c r="L20" s="280"/>
      <c r="M20" s="278"/>
    </row>
    <row r="21" spans="1:13" ht="13.5" customHeight="1">
      <c r="A21" s="246"/>
      <c r="B21" s="247"/>
      <c r="C21" s="246"/>
      <c r="D21" s="280"/>
      <c r="E21" s="280"/>
      <c r="F21" s="290"/>
      <c r="G21" s="290"/>
      <c r="H21" s="280"/>
      <c r="I21" s="280"/>
      <c r="J21" s="295"/>
      <c r="K21" s="280"/>
      <c r="L21" s="280"/>
      <c r="M21" s="280"/>
    </row>
    <row r="22" spans="1:13" ht="13.5" customHeight="1">
      <c r="A22" s="248"/>
      <c r="B22" s="249"/>
      <c r="C22" s="248"/>
      <c r="D22" s="278"/>
      <c r="E22" s="278"/>
      <c r="F22" s="293"/>
      <c r="G22" s="293"/>
      <c r="H22" s="278"/>
      <c r="I22" s="278"/>
      <c r="J22" s="295"/>
      <c r="K22" s="278"/>
      <c r="L22" s="280"/>
      <c r="M22" s="278"/>
    </row>
    <row r="23" spans="1:13" ht="13.5" customHeight="1">
      <c r="A23" s="246"/>
      <c r="B23" s="247"/>
      <c r="C23" s="246"/>
      <c r="D23" s="278"/>
      <c r="E23" s="278"/>
      <c r="F23" s="293"/>
      <c r="G23" s="293"/>
      <c r="H23" s="278"/>
      <c r="I23" s="278"/>
      <c r="J23" s="295"/>
      <c r="K23" s="278"/>
      <c r="L23" s="280"/>
      <c r="M23" s="296"/>
    </row>
    <row r="24" spans="1:13" ht="13.5" customHeight="1">
      <c r="A24" s="248"/>
      <c r="B24" s="249"/>
      <c r="C24" s="248"/>
      <c r="D24" s="288"/>
      <c r="E24" s="288"/>
      <c r="F24" s="294"/>
      <c r="G24" s="293"/>
      <c r="H24" s="288"/>
      <c r="I24" s="288"/>
      <c r="J24" s="295"/>
      <c r="K24" s="288"/>
      <c r="L24" s="280"/>
      <c r="M24" s="289"/>
    </row>
    <row r="25" spans="1:13" ht="13.5" customHeight="1">
      <c r="A25" s="246"/>
      <c r="B25" s="247"/>
      <c r="C25" s="246"/>
      <c r="D25" s="288"/>
      <c r="E25" s="288"/>
      <c r="F25" s="294"/>
      <c r="G25" s="294"/>
      <c r="H25" s="288"/>
      <c r="I25" s="288"/>
      <c r="J25" s="295"/>
      <c r="K25" s="288"/>
      <c r="L25" s="280"/>
      <c r="M25" s="288"/>
    </row>
    <row r="26" spans="1:13" ht="13.5" customHeight="1">
      <c r="A26" s="186" t="s">
        <v>241</v>
      </c>
      <c r="B26" s="247"/>
      <c r="C26" s="185"/>
      <c r="D26" s="238"/>
      <c r="E26" s="238"/>
      <c r="F26" s="238"/>
      <c r="G26" s="238"/>
      <c r="H26" s="238"/>
      <c r="I26" s="238"/>
      <c r="J26" s="238"/>
      <c r="K26" s="185"/>
      <c r="L26" s="185"/>
      <c r="M26" s="200"/>
    </row>
    <row r="27" spans="1:13" ht="13.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20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62" t="s">
        <v>242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466"/>
    </row>
    <row r="2" spans="1:23" ht="20.100000000000001" customHeight="1">
      <c r="A2" s="467" t="s">
        <v>302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23">
      <c r="A3" s="471" t="s">
        <v>286</v>
      </c>
      <c r="B3" s="472"/>
      <c r="C3" s="472"/>
      <c r="D3" s="472"/>
      <c r="E3" s="472"/>
      <c r="F3" s="472"/>
      <c r="G3" s="472"/>
      <c r="H3" s="472"/>
      <c r="I3" s="473"/>
      <c r="J3" s="474" t="s">
        <v>319</v>
      </c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6"/>
    </row>
    <row r="4" spans="1:23">
      <c r="A4" s="468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70"/>
    </row>
    <row r="5" spans="1:23" ht="34.5" customHeight="1">
      <c r="A5" s="478" t="s">
        <v>321</v>
      </c>
      <c r="B5" s="479"/>
      <c r="C5" s="479"/>
      <c r="D5" s="479"/>
      <c r="E5" s="479"/>
      <c r="F5" s="479"/>
      <c r="G5" s="480"/>
      <c r="H5" s="481" t="s">
        <v>322</v>
      </c>
      <c r="I5" s="482"/>
      <c r="J5" s="482"/>
      <c r="K5" s="482"/>
      <c r="L5" s="482"/>
      <c r="M5" s="482"/>
      <c r="N5" s="482"/>
      <c r="O5" s="482"/>
      <c r="P5" s="482"/>
      <c r="Q5" s="482"/>
      <c r="R5" s="482"/>
      <c r="S5" s="483"/>
      <c r="T5" s="477" t="s">
        <v>323</v>
      </c>
      <c r="U5" s="477"/>
      <c r="V5" s="477"/>
      <c r="W5" s="477"/>
    </row>
    <row r="6" spans="1:23" ht="15.75" customHeight="1">
      <c r="A6" s="484" t="s">
        <v>21</v>
      </c>
      <c r="B6" s="484"/>
      <c r="C6" s="484"/>
      <c r="D6" s="484" t="s">
        <v>153</v>
      </c>
      <c r="E6" s="484"/>
      <c r="F6" s="484"/>
      <c r="G6" s="454" t="s">
        <v>3</v>
      </c>
      <c r="H6" s="460" t="s">
        <v>21</v>
      </c>
      <c r="I6" s="460"/>
      <c r="J6" s="460"/>
      <c r="K6" s="460"/>
      <c r="L6" s="460"/>
      <c r="M6" s="460"/>
      <c r="N6" s="460"/>
      <c r="O6" s="460" t="s">
        <v>153</v>
      </c>
      <c r="P6" s="460"/>
      <c r="Q6" s="460"/>
      <c r="R6" s="460"/>
      <c r="S6" s="485" t="s">
        <v>99</v>
      </c>
      <c r="T6" s="454" t="s">
        <v>162</v>
      </c>
      <c r="U6" s="454" t="s">
        <v>69</v>
      </c>
      <c r="V6" s="454" t="s">
        <v>190</v>
      </c>
      <c r="W6" s="457" t="s">
        <v>3</v>
      </c>
    </row>
    <row r="7" spans="1:23" ht="41.25" customHeight="1">
      <c r="A7" s="454" t="s">
        <v>162</v>
      </c>
      <c r="B7" s="454" t="s">
        <v>69</v>
      </c>
      <c r="C7" s="454" t="s">
        <v>190</v>
      </c>
      <c r="D7" s="454" t="s">
        <v>162</v>
      </c>
      <c r="E7" s="454" t="s">
        <v>69</v>
      </c>
      <c r="F7" s="454" t="s">
        <v>190</v>
      </c>
      <c r="G7" s="455"/>
      <c r="H7" s="461" t="s">
        <v>194</v>
      </c>
      <c r="I7" s="488"/>
      <c r="J7" s="488"/>
      <c r="K7" s="462"/>
      <c r="L7" s="454" t="s">
        <v>69</v>
      </c>
      <c r="M7" s="454" t="s">
        <v>190</v>
      </c>
      <c r="N7" s="463" t="s">
        <v>99</v>
      </c>
      <c r="O7" s="454" t="s">
        <v>203</v>
      </c>
      <c r="P7" s="454" t="s">
        <v>69</v>
      </c>
      <c r="Q7" s="454" t="s">
        <v>190</v>
      </c>
      <c r="R7" s="463" t="s">
        <v>99</v>
      </c>
      <c r="S7" s="486"/>
      <c r="T7" s="455"/>
      <c r="U7" s="455"/>
      <c r="V7" s="455"/>
      <c r="W7" s="458"/>
    </row>
    <row r="8" spans="1:23" ht="24" customHeight="1">
      <c r="A8" s="455"/>
      <c r="B8" s="455"/>
      <c r="C8" s="455"/>
      <c r="D8" s="455"/>
      <c r="E8" s="455"/>
      <c r="F8" s="455"/>
      <c r="G8" s="455"/>
      <c r="H8" s="454" t="s">
        <v>201</v>
      </c>
      <c r="I8" s="461" t="s">
        <v>200</v>
      </c>
      <c r="J8" s="462"/>
      <c r="K8" s="454" t="s">
        <v>3</v>
      </c>
      <c r="L8" s="455"/>
      <c r="M8" s="455"/>
      <c r="N8" s="464"/>
      <c r="O8" s="455"/>
      <c r="P8" s="455"/>
      <c r="Q8" s="455"/>
      <c r="R8" s="464"/>
      <c r="S8" s="486"/>
      <c r="T8" s="455"/>
      <c r="U8" s="455"/>
      <c r="V8" s="455"/>
      <c r="W8" s="458"/>
    </row>
    <row r="9" spans="1:23" ht="31.5">
      <c r="A9" s="456"/>
      <c r="B9" s="456"/>
      <c r="C9" s="456"/>
      <c r="D9" s="456"/>
      <c r="E9" s="456"/>
      <c r="F9" s="456"/>
      <c r="G9" s="456"/>
      <c r="H9" s="456"/>
      <c r="I9" s="101" t="s">
        <v>198</v>
      </c>
      <c r="J9" s="101" t="s">
        <v>199</v>
      </c>
      <c r="K9" s="456"/>
      <c r="L9" s="456"/>
      <c r="M9" s="456"/>
      <c r="N9" s="465"/>
      <c r="O9" s="456"/>
      <c r="P9" s="456"/>
      <c r="Q9" s="456"/>
      <c r="R9" s="465"/>
      <c r="S9" s="487"/>
      <c r="T9" s="456"/>
      <c r="U9" s="456"/>
      <c r="V9" s="456"/>
      <c r="W9" s="459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1050</v>
      </c>
      <c r="B11" s="43"/>
      <c r="C11" s="43"/>
      <c r="D11" s="43"/>
      <c r="E11" s="43"/>
      <c r="F11" s="43"/>
      <c r="G11" s="43">
        <f>SUM(A11:F11)</f>
        <v>1050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503</v>
      </c>
      <c r="U11" s="17"/>
      <c r="V11" s="17"/>
      <c r="W11" s="17">
        <f>SUM(T11:V11)</f>
        <v>503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2024-09-09T09:30:17Z</dcterms:modified>
</cp:coreProperties>
</file>