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9725" windowHeight="724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Transplant'!$I$38:$I$82</definedName>
    <definedName name="_xlnm.Print_Area" localSheetId="0">'Cataract (Govt.)'!$A$3:$K$24</definedName>
  </definedNames>
  <calcPr calcId="125725"/>
</workbook>
</file>

<file path=xl/calcChain.xml><?xml version="1.0" encoding="utf-8"?>
<calcChain xmlns="http://schemas.openxmlformats.org/spreadsheetml/2006/main">
  <c r="G11" i="24"/>
  <c r="W11"/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G55"/>
  <c r="G12" l="1"/>
  <c r="N24" i="1"/>
  <c r="R24" l="1"/>
  <c r="Q24"/>
  <c r="P24"/>
  <c r="O24"/>
  <c r="E19" i="26"/>
  <c r="F19"/>
  <c r="G19"/>
  <c r="C19"/>
  <c r="B19"/>
  <c r="J12" i="28" l="1"/>
  <c r="K22" i="1"/>
  <c r="K21"/>
  <c r="K20"/>
  <c r="K19"/>
  <c r="K18"/>
  <c r="K17"/>
  <c r="K16"/>
  <c r="K15"/>
  <c r="K14"/>
  <c r="K13"/>
  <c r="K12"/>
  <c r="K11"/>
  <c r="K10"/>
  <c r="K9"/>
  <c r="K8"/>
  <c r="K7"/>
  <c r="C58" i="28"/>
  <c r="F58" s="1"/>
  <c r="C44"/>
  <c r="F44" s="1"/>
  <c r="C21"/>
  <c r="F21" s="1"/>
  <c r="K24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G25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F9"/>
  <c r="J8"/>
  <c r="F8"/>
  <c r="J7"/>
  <c r="F7"/>
  <c r="J36" l="1"/>
  <c r="G36"/>
  <c r="J41"/>
  <c r="J57"/>
  <c r="G29"/>
  <c r="J29" s="1"/>
  <c r="F72"/>
  <c r="J21"/>
  <c r="F36"/>
  <c r="D17" i="26" l="1"/>
  <c r="D16"/>
  <c r="D15" l="1"/>
  <c r="D14" l="1"/>
  <c r="D13"/>
  <c r="D12" l="1"/>
  <c r="D11" l="1"/>
  <c r="D10" l="1"/>
  <c r="D9" l="1"/>
  <c r="D8" l="1"/>
  <c r="D7"/>
  <c r="D6"/>
  <c r="J24" i="1"/>
  <c r="X24"/>
  <c r="W24"/>
  <c r="M24"/>
  <c r="L24"/>
  <c r="D19" i="26" l="1"/>
  <c r="F24" i="1"/>
  <c r="G24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4" i="1"/>
  <c r="H24"/>
  <c r="I24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4" i="1"/>
  <c r="T24"/>
  <c r="U24"/>
  <c r="S24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<sst xmlns="http://schemas.openxmlformats.org/spreadsheetml/2006/main" count="950" uniqueCount="462">
  <si>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</si>
  <si>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</si>
  <si>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</si>
  <si>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</si>
  <si>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</si>
  <si>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</si>
  <si>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</si>
  <si>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</si>
  <si>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</si>
  <si>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</si>
  <si>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</si>
  <si>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</si>
  <si>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</si>
  <si>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</si>
  <si>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</si>
  <si>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</si>
  <si>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</si>
  <si>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</si>
  <si>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</si>
  <si>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</si>
  <si>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</si>
  <si>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</si>
  <si>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</si>
  <si>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</si>
  <si>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</si>
  <si>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</si>
  <si>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</si>
  <si>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</si>
  <si>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</si>
  <si>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</si>
  <si>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</si>
  <si>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</si>
  <si>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</si>
  <si>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</si>
  <si>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</si>
  <si>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</si>
  <si>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</si>
  <si>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</si>
  <si>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</si>
  <si>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</si>
  <si>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</si>
  <si>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</si>
  <si>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</si>
  <si>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</si>
  <si>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</si>
  <si>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</si>
  <si>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</si>
  <si>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</si>
  <si>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</si>
  <si>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</si>
  <si>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</si>
  <si>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</si>
  <si>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</si>
  <si>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</si>
  <si>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</si>
  <si>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</si>
  <si>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</si>
  <si>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</si>
  <si>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</si>
  <si>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</si>
  <si>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</si>
  <si>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</si>
  <si>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</si>
  <si>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</si>
  <si>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</si>
  <si>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</si>
  <si>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</si>
  <si>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</si>
  <si>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</si>
  <si>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</si>
  <si>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</si>
  <si>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</si>
  <si>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</si>
  <si>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</si>
  <si>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</si>
  <si>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</si>
  <si>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</si>
  <si>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</si>
  <si>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</si>
  <si>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</si>
  <si>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</si>
  <si>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</si>
  <si>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</si>
  <si>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</si>
  <si>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</si>
  <si>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</si>
  <si>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</si>
  <si>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</si>
  <si>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</si>
  <si>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</si>
  <si>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</si>
  <si>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</si>
  <si>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</si>
  <si>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</si>
  <si>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</si>
  <si>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</si>
  <si>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</si>
  <si>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</si>
  <si>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</si>
  <si>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</si>
  <si>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</si>
  <si>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</si>
  <si>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</si>
  <si>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</si>
  <si>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</si>
  <si>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</si>
  <si>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</si>
  <si>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</si>
  <si>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</si>
  <si>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</si>
  <si>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</si>
  <si>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</si>
  <si>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</si>
  <si>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</si>
  <si>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</si>
  <si>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</si>
  <si>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</si>
  <si>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</si>
  <si>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</si>
  <si>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</si>
  <si>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</si>
  <si>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</si>
  <si>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</si>
  <si>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</si>
  <si>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</si>
  <si>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</si>
  <si>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</si>
  <si>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</si>
  <si>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</si>
  <si>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</si>
  <si>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</si>
  <si>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</si>
  <si>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</si>
  <si>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</si>
  <si>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</si>
  <si>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</si>
  <si>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</si>
  <si>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</si>
  <si>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</si>
  <si>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</si>
  <si>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</si>
  <si>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</si>
  <si>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</si>
  <si>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</si>
  <si>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</si>
  <si>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</si>
  <si>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</si>
  <si>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</si>
  <si>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</si>
  <si>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</si>
  <si>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</si>
  <si>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</si>
  <si>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</si>
  <si>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</si>
  <si>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</si>
  <si>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</si>
  <si>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</si>
  <si>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</si>
  <si>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</si>
  <si>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</si>
  <si>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</si>
  <si>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</si>
  <si>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</si>
  <si>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</si>
  <si>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</si>
  <si>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</si>
  <si>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</si>
  <si>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</si>
  <si>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</si>
  <si>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</si>
  <si>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</si>
  <si>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</si>
  <si>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</si>
  <si>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</si>
  <si>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</si>
  <si>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</si>
  <si>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</si>
  <si>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</si>
  <si>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</si>
  <si>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</si>
  <si>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</si>
  <si>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</si>
  <si>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</si>
  <si>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</si>
  <si>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</si>
  <si>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</si>
  <si>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</si>
  <si>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</si>
  <si>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</si>
  <si>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</si>
  <si>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</si>
  <si>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</si>
  <si>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</si>
  <si>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</si>
  <si>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</si>
  <si>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</si>
  <si>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</si>
  <si>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</si>
  <si>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</si>
  <si>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</si>
  <si>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</si>
  <si>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</si>
  <si>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</si>
  <si>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</si>
  <si>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</si>
  <si>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</si>
  <si>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</si>
  <si>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</si>
  <si>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</si>
  <si>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</si>
  <si>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</si>
  <si>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</si>
  <si>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</si>
  <si>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</si>
  <si>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</si>
  <si>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</si>
  <si>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</si>
  <si>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</si>
  <si>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</si>
  <si>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</si>
  <si>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</si>
  <si>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</si>
  <si>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</si>
  <si>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</si>
  <si>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</si>
  <si>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</si>
  <si>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</si>
  <si>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</si>
  <si>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</si>
  <si>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</si>
  <si>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</si>
  <si>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</si>
  <si>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</si>
  <si>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</si>
  <si>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</si>
  <si>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</si>
  <si>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</si>
  <si>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</si>
  <si>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</si>
  <si>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</si>
  <si>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</si>
  <si>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</si>
  <si>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</si>
  <si>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</si>
  <si>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</si>
  <si>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</si>
  <si>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</si>
  <si>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</si>
  <si>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</si>
  <si>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</si>
  <si>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</si>
  <si>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</si>
  <si>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</si>
  <si>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</si>
  <si>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</si>
  <si>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</si>
  <si>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</si>
  <si>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</si>
  <si>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</si>
  <si>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</si>
  <si>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</si>
  <si>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</si>
  <si>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</si>
  <si>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</si>
  <si>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</si>
  <si>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</si>
  <si>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</si>
  <si>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</si>
  <si>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</si>
  <si>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</si>
  <si>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</si>
  <si>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</si>
  <si>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</si>
  <si>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</si>
  <si>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</si>
  <si>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</si>
  <si>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</si>
  <si>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</si>
  <si>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</si>
  <si>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</si>
  <si>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</si>
  <si>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</si>
  <si>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</si>
  <si>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</si>
  <si>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</si>
  <si>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</si>
  <si>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</si>
  <si>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</si>
  <si>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</si>
  <si>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</si>
  <si>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April' 2023</t>
  </si>
  <si>
    <t>January' 2024</t>
  </si>
  <si>
    <t>February' 2024</t>
  </si>
  <si>
    <t>March' 2024</t>
  </si>
  <si>
    <t>Cumulative since April' 2023</t>
  </si>
  <si>
    <t xml:space="preserve">Other Eye Diseases 2023-24 (other than Cataract, Presbyopia &amp; School based activities ) </t>
  </si>
  <si>
    <t>CATARACT CASES IDENTIFIED DURING 2023  -2024</t>
  </si>
  <si>
    <t>Name of the District/MCH/ Pvt. Health Institution: Regional Institute of Ophthalmology, Kolkata</t>
  </si>
  <si>
    <t>May' 2023</t>
  </si>
  <si>
    <t>June' 2023</t>
  </si>
  <si>
    <t>July' 2023</t>
  </si>
  <si>
    <t>Rajbalhat Cultural Circle</t>
  </si>
  <si>
    <t>August' 2023</t>
  </si>
  <si>
    <t>Sl. no.</t>
  </si>
  <si>
    <t>September' 2023</t>
  </si>
  <si>
    <t>October' 2023</t>
  </si>
  <si>
    <t>RNS Eye Bank &amp; Seva Kendra</t>
  </si>
  <si>
    <t>Serampore Seva Kendra o Chakshu Bank</t>
  </si>
  <si>
    <t>November' 2023</t>
  </si>
  <si>
    <t>December' 2023</t>
  </si>
  <si>
    <t>PROVA</t>
  </si>
  <si>
    <t xml:space="preserve">Female </t>
  </si>
  <si>
    <t>RE Optical PKP under LA</t>
  </si>
  <si>
    <t>LE PBK</t>
  </si>
  <si>
    <t>LE Optical PKP under LA</t>
  </si>
  <si>
    <t>LE optical pkp Under LA</t>
  </si>
  <si>
    <t>Late Sujata Mondal</t>
  </si>
  <si>
    <t>shibam das</t>
  </si>
  <si>
    <t>RE failed pkp</t>
  </si>
  <si>
    <t>On leave</t>
  </si>
  <si>
    <t>Name of the District/MCH: RIO, Kolkata                                                               Reporting for the month: March 2024</t>
  </si>
  <si>
    <t>Reporting Month: - March 2024</t>
  </si>
  <si>
    <t>Reporting Month: -  March 2024</t>
  </si>
  <si>
    <t>March</t>
  </si>
  <si>
    <t xml:space="preserve">Late Sandhya Roy </t>
  </si>
  <si>
    <t xml:space="preserve">Let karthik Chandra </t>
  </si>
  <si>
    <t xml:space="preserve">Late Maya Samantha </t>
  </si>
  <si>
    <t xml:space="preserve">F </t>
  </si>
  <si>
    <t xml:space="preserve">Late Rakhal Chandra Sengupta </t>
  </si>
  <si>
    <t xml:space="preserve">Late Kamala kundu </t>
  </si>
  <si>
    <t xml:space="preserve">Late Shibnarayan Das </t>
  </si>
  <si>
    <t xml:space="preserve">M </t>
  </si>
  <si>
    <t xml:space="preserve">Late Reba Dey </t>
  </si>
  <si>
    <t xml:space="preserve">Late Biswanath DOLUI </t>
  </si>
  <si>
    <t xml:space="preserve">Late Umashashita </t>
  </si>
  <si>
    <t>Late Ashta Pada Mati</t>
  </si>
  <si>
    <t>Late Shankar Sil</t>
  </si>
  <si>
    <t>Late Mina Rani Bhartiye</t>
  </si>
  <si>
    <t>Late Shipra Chakraborty</t>
  </si>
  <si>
    <t>Late Mira Shaw</t>
  </si>
  <si>
    <t>Late Sushanta Dutta</t>
  </si>
  <si>
    <t>Late Pushpa Baini</t>
  </si>
  <si>
    <t>Late Dali banerjee</t>
  </si>
  <si>
    <t>Late Sankartosh Chatterjee</t>
  </si>
  <si>
    <t>Late Debsel Sengupta</t>
  </si>
  <si>
    <t>Late Kanan Bandhyopadhyay</t>
  </si>
  <si>
    <t>Late Sandhya Pal</t>
  </si>
  <si>
    <t>Late Ralindra Nath Dutta</t>
  </si>
  <si>
    <t>Late Sr. Kamal Kr Dutta</t>
  </si>
  <si>
    <t>Late Shubharani Sudhukher</t>
  </si>
  <si>
    <t>Late Swapna Das</t>
  </si>
  <si>
    <t>Late Achintya Mukherjee</t>
  </si>
  <si>
    <t>Late Utpal Halder</t>
  </si>
  <si>
    <t>Late Gopal Krishna Saha</t>
  </si>
  <si>
    <t>Late Ganesh Chandra Sarker</t>
  </si>
  <si>
    <t>Late Arun Pal</t>
  </si>
  <si>
    <t>Late tara bala Biswas</t>
  </si>
  <si>
    <t>Late Dipak Mukherjee</t>
  </si>
  <si>
    <t>Late Priti Dutta</t>
  </si>
  <si>
    <t>Late Samir Kr Bhattacharjee</t>
  </si>
  <si>
    <t>Late Jayenta Payne</t>
  </si>
  <si>
    <t>Late Tapas Nandy</t>
  </si>
  <si>
    <t>Late Maya Lodh</t>
  </si>
  <si>
    <t>Late Mriyunjoy Senapati</t>
  </si>
  <si>
    <t>Late Jagadish Hela</t>
  </si>
  <si>
    <t>Late Sumala Mondal</t>
  </si>
  <si>
    <t>49 Lalit Madan Bhattacharya Street, PO Serampore, Dist-Hooghly, Pin-712201</t>
  </si>
  <si>
    <t xml:space="preserve">Changghurali Maju Howrah 711414 </t>
  </si>
  <si>
    <t xml:space="preserve">AnarBati, Antpur, Jangipara Hooghly 712424 </t>
  </si>
  <si>
    <t>Paikara PO Chotsarsa PO Pandua Hooghly</t>
  </si>
  <si>
    <t>Nabagram Rahimpur Jangipara Hooghly 712408</t>
  </si>
  <si>
    <t>Krishnanagar Jangripara Hooghly 712404</t>
  </si>
  <si>
    <t>Vill+PO-Rashidpur, PS-Jangipara, Dist-Hooghly, 712408</t>
  </si>
  <si>
    <t>Lokenath Place, C Block, Nabagram, Hooghly, 712246</t>
  </si>
  <si>
    <t>84, Ramkrishna Road, PO-Chatra, PS-Serampore, Hooghly, 712204</t>
  </si>
  <si>
    <t>49/1 Baji Shibpur Road, Shibpur, Howrah-711102</t>
  </si>
  <si>
    <t>Udaynarayanpur, Howrah-711226</t>
  </si>
  <si>
    <t>100/65, Tenore Road, PO-Motihul, Kolkata-74</t>
  </si>
  <si>
    <t>Rajbalhat, Hooghly, 712408</t>
  </si>
  <si>
    <t>Rashidpur, Jangipara, Hooghly-712408</t>
  </si>
  <si>
    <t>28A, Dutta Para Lane, Serampore, 712204</t>
  </si>
  <si>
    <t>28/1 Joda Das Lane, Shibpur, Howrah-711102</t>
  </si>
  <si>
    <t>Jagat Ballampur, Howrah-711408</t>
  </si>
  <si>
    <t>5, Manidranagar, Casim Bazar, Behrampore, Murshidabad</t>
  </si>
  <si>
    <t>Mistakapur, North 24 PGS, PS-Bagdah</t>
  </si>
  <si>
    <t>Tamluk, Midnapore</t>
  </si>
  <si>
    <t>Ichapur, Nawabganj</t>
  </si>
  <si>
    <t>5 No. Road Pritinagar, PO-Pritinagar, Dist-Nadia</t>
  </si>
  <si>
    <t>Kastadanga, Sahebban, Hannghata, Nadia</t>
  </si>
  <si>
    <t>20/2 Mondal Para Lane, N-24 PGS</t>
  </si>
  <si>
    <t>68, Baspara Bhattanagar, Bally Municipality, Haora</t>
  </si>
  <si>
    <t>Vill+PO-Haripur, PS-Chanditala, Dist-Hooghly, 712701</t>
  </si>
  <si>
    <t>21/A, Deshpriya Nagar, N-24 PGS</t>
  </si>
  <si>
    <t>Bala Char Lane Kamarhati, N-24 PGS</t>
  </si>
  <si>
    <t>47/21, SP Mukherjee Rd, Belgharia, N-24 PGS</t>
  </si>
  <si>
    <t>Vill-1/11, Gopal Ch. Road, PO-Cossipore, Kolkata</t>
  </si>
  <si>
    <t>9, Kripa Nath Dutta Road, Kolkata</t>
  </si>
  <si>
    <t>Sindrani Bagatpur, Bagdah, N-24 PGS</t>
  </si>
  <si>
    <t xml:space="preserve">Paschim Ghazipur Amta Howrah 711413 </t>
  </si>
  <si>
    <t xml:space="preserve">98, Rajendra Apartment, Rammohan hall Place, Konnagar, Hooghly 712235 </t>
  </si>
  <si>
    <t xml:space="preserve">W/o Late Govinda Kunda, Vill+PO Rashidpur, PS-Jangipara, District-Hooghly, Pin-712408 </t>
  </si>
  <si>
    <t xml:space="preserve">3/167 Mahesh Colony Serampore Hooghly Pin 712202 </t>
  </si>
  <si>
    <t xml:space="preserve">Purba Radhanagar Hooghly 712401 </t>
  </si>
  <si>
    <t>LMC Sarani, 3rd Bye lane, Santragachi, Baksara, Howrah</t>
  </si>
  <si>
    <t>Bagbazar Street, Shyampukur, Kolkata</t>
  </si>
  <si>
    <t>Vill-33, Baishnoi Para lane, PO-Shibpur, Howrah</t>
  </si>
  <si>
    <t>208/1 BT Road Baranagar, 24 PGS(N), PIN 700036</t>
  </si>
  <si>
    <t>RIO Kolkata</t>
  </si>
  <si>
    <t>Heart Clinic and Hospital Kolkata</t>
  </si>
  <si>
    <t>Reporting  Month: March 2024                                                       Year: 2023-2024</t>
  </si>
  <si>
    <t>Mamoni Roy</t>
  </si>
  <si>
    <t>LE adherent leucoma</t>
  </si>
  <si>
    <t>Abdul Samad</t>
  </si>
  <si>
    <t>LE optical pkp under LA</t>
  </si>
  <si>
    <t>Murari Aulia</t>
  </si>
  <si>
    <t>RE Corneal Ulcer</t>
  </si>
  <si>
    <t>RE DALK Under LA</t>
  </si>
  <si>
    <t>Yarab Sekh</t>
  </si>
  <si>
    <t xml:space="preserve">Sarbeswar Mondal </t>
  </si>
  <si>
    <t>Salam Monda</t>
  </si>
  <si>
    <t xml:space="preserve">RE PBK </t>
  </si>
  <si>
    <t>RE DSEK Under LA</t>
  </si>
  <si>
    <t>Pabitra Mondal</t>
  </si>
  <si>
    <t>LE Corneal perforation</t>
  </si>
  <si>
    <t>LE patch graft Under LA</t>
  </si>
  <si>
    <t>Aresha  Bibi</t>
  </si>
  <si>
    <t>Prithvi Lal Meena</t>
  </si>
  <si>
    <t xml:space="preserve">RE  corneal opacity </t>
  </si>
  <si>
    <t>RE optical PKP under LA</t>
  </si>
  <si>
    <t>Sanjay yadav</t>
  </si>
  <si>
    <t>Peripheral Ulcerative Keratitis</t>
  </si>
  <si>
    <t>RE patch graft Under LA</t>
  </si>
  <si>
    <t xml:space="preserve">Sandhya Bhowmick </t>
  </si>
  <si>
    <t>Priya singha</t>
  </si>
  <si>
    <t xml:space="preserve">LE graft failure </t>
  </si>
  <si>
    <t>Trinath Nayak</t>
  </si>
  <si>
    <t xml:space="preserve">RE Perforated Corneal Ulcer </t>
  </si>
  <si>
    <t>Tapan Majumder</t>
  </si>
  <si>
    <t xml:space="preserve">LE desmatocele </t>
  </si>
  <si>
    <t>Serina Bibi</t>
  </si>
  <si>
    <t>Asura Khatun</t>
  </si>
  <si>
    <t>RE granular dystrophy</t>
  </si>
  <si>
    <t>Sanyasi Das</t>
  </si>
  <si>
    <t>RE PBK</t>
  </si>
  <si>
    <t>Suno Thakur</t>
  </si>
  <si>
    <t xml:space="preserve">LE  corneal opacity </t>
  </si>
  <si>
    <t>LE Triple Procedure Under LA</t>
  </si>
  <si>
    <t xml:space="preserve"> Papiya Khatun</t>
  </si>
  <si>
    <t>RE adherent Leucoma</t>
  </si>
  <si>
    <t>Bijoy Ghosh</t>
  </si>
  <si>
    <t>RE total adherent leucoma</t>
  </si>
  <si>
    <t>Bisu Das</t>
  </si>
  <si>
    <t xml:space="preserve">Male </t>
  </si>
  <si>
    <t>Khadija Bibi</t>
  </si>
  <si>
    <t>LE leucoma</t>
  </si>
  <si>
    <t>Karuna Mondal</t>
  </si>
  <si>
    <t>Reporting Month: March 2024</t>
  </si>
  <si>
    <t>Reporting for the month: March 2024</t>
  </si>
  <si>
    <t>For the reporting month March 2024</t>
  </si>
  <si>
    <t>No. of Eye Patients attended during the Month March 2024</t>
  </si>
  <si>
    <t>No. of Cataract Cases Indentified during the Month March 2024</t>
  </si>
  <si>
    <t>No. of Cataract Operation during the month March 2024</t>
  </si>
</sst>
</file>

<file path=xl/styles.xml><?xml version="1.0" encoding="utf-8"?>
<styleSheet xmlns="http://schemas.openxmlformats.org/spreadsheetml/2006/main">
  <numFmts count="1">
    <numFmt numFmtId="164" formatCode="mmmm"/>
  </numFmts>
  <fonts count="48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07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20" fillId="0" borderId="12" xfId="0" applyFont="1" applyFill="1" applyBorder="1"/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17" fillId="0" borderId="12" xfId="0" applyFont="1" applyFill="1" applyBorder="1"/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50" xfId="0" applyFont="1" applyBorder="1" applyAlignment="1">
      <alignment horizontal="center" vertical="top"/>
    </xf>
    <xf numFmtId="0" fontId="44" fillId="0" borderId="51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2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2" xfId="0" applyFont="1" applyFill="1" applyBorder="1"/>
    <xf numFmtId="0" fontId="9" fillId="0" borderId="49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1" xfId="0" applyNumberFormat="1" applyFont="1" applyBorder="1" applyAlignment="1">
      <alignment horizontal="left" vertical="top" wrapText="1"/>
    </xf>
    <xf numFmtId="49" fontId="46" fillId="10" borderId="48" xfId="0" applyNumberFormat="1" applyFont="1" applyFill="1" applyBorder="1" applyAlignment="1">
      <alignment vertical="top" wrapText="1"/>
    </xf>
    <xf numFmtId="0" fontId="46" fillId="0" borderId="50" xfId="0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3" xfId="0" applyFont="1" applyBorder="1"/>
    <xf numFmtId="0" fontId="47" fillId="0" borderId="50" xfId="0" applyFont="1" applyBorder="1" applyAlignment="1">
      <alignment horizontal="right" vertical="top" wrapText="1"/>
    </xf>
    <xf numFmtId="0" fontId="0" fillId="0" borderId="4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57" xfId="0" applyFont="1" applyFill="1" applyBorder="1"/>
    <xf numFmtId="0" fontId="9" fillId="0" borderId="55" xfId="0" applyFont="1" applyFill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44" fillId="0" borderId="50" xfId="0" applyFont="1" applyBorder="1"/>
    <xf numFmtId="0" fontId="44" fillId="10" borderId="50" xfId="0" applyFont="1" applyFill="1" applyBorder="1" applyAlignment="1"/>
    <xf numFmtId="0" fontId="44" fillId="10" borderId="50" xfId="0" applyFont="1" applyFill="1" applyBorder="1"/>
    <xf numFmtId="0" fontId="47" fillId="0" borderId="54" xfId="0" applyFont="1" applyBorder="1" applyAlignment="1">
      <alignment horizontal="right" vertical="top" wrapText="1"/>
    </xf>
    <xf numFmtId="14" fontId="36" fillId="0" borderId="1" xfId="2" applyNumberFormat="1" applyFont="1" applyFill="1" applyBorder="1" applyAlignment="1">
      <alignment vertical="top" wrapText="1"/>
    </xf>
    <xf numFmtId="0" fontId="44" fillId="0" borderId="53" xfId="0" applyFont="1" applyBorder="1" applyAlignment="1">
      <alignment horizontal="center" vertical="top"/>
    </xf>
    <xf numFmtId="0" fontId="36" fillId="0" borderId="0" xfId="1" applyNumberFormat="1" applyFont="1" applyAlignment="1">
      <alignment vertical="center" wrapText="1"/>
    </xf>
    <xf numFmtId="0" fontId="37" fillId="0" borderId="1" xfId="1" applyNumberFormat="1" applyFont="1" applyBorder="1" applyAlignment="1">
      <alignment vertical="top"/>
    </xf>
    <xf numFmtId="0" fontId="44" fillId="0" borderId="59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 wrapText="1"/>
    </xf>
    <xf numFmtId="0" fontId="45" fillId="13" borderId="1" xfId="0" applyFont="1" applyFill="1" applyBorder="1" applyAlignment="1">
      <alignment vertical="top" wrapText="1"/>
    </xf>
    <xf numFmtId="0" fontId="45" fillId="0" borderId="1" xfId="0" applyFont="1" applyBorder="1" applyAlignment="1">
      <alignment vertical="top" wrapText="1"/>
    </xf>
    <xf numFmtId="49" fontId="39" fillId="0" borderId="50" xfId="0" applyNumberFormat="1" applyFont="1" applyBorder="1"/>
    <xf numFmtId="0" fontId="39" fillId="0" borderId="50" xfId="0" applyFont="1" applyBorder="1"/>
    <xf numFmtId="0" fontId="39" fillId="0" borderId="50" xfId="0" applyFont="1" applyBorder="1" applyAlignment="1">
      <alignment horizontal="center" vertical="center"/>
    </xf>
    <xf numFmtId="49" fontId="39" fillId="0" borderId="50" xfId="0" applyNumberFormat="1" applyFont="1" applyBorder="1" applyAlignment="1">
      <alignment horizontal="center" vertical="center"/>
    </xf>
    <xf numFmtId="0" fontId="39" fillId="10" borderId="50" xfId="0" applyFont="1" applyFill="1" applyBorder="1" applyAlignment="1">
      <alignment vertical="top"/>
    </xf>
    <xf numFmtId="0" fontId="39" fillId="10" borderId="50" xfId="0" applyFont="1" applyFill="1" applyBorder="1"/>
    <xf numFmtId="0" fontId="4" fillId="0" borderId="50" xfId="0" applyFont="1" applyBorder="1"/>
    <xf numFmtId="0" fontId="39" fillId="0" borderId="50" xfId="0" applyFont="1" applyBorder="1" applyAlignment="1">
      <alignment vertical="center"/>
    </xf>
    <xf numFmtId="0" fontId="39" fillId="10" borderId="50" xfId="0" applyFont="1" applyFill="1" applyBorder="1" applyAlignment="1">
      <alignment horizontal="center" vertical="center"/>
    </xf>
    <xf numFmtId="49" fontId="39" fillId="10" borderId="50" xfId="0" applyNumberFormat="1" applyFont="1" applyFill="1" applyBorder="1" applyAlignment="1">
      <alignment horizontal="center" vertical="center"/>
    </xf>
    <xf numFmtId="0" fontId="39" fillId="0" borderId="50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14" fontId="39" fillId="0" borderId="50" xfId="0" applyNumberFormat="1" applyFont="1" applyBorder="1" applyAlignment="1">
      <alignment horizontal="center"/>
    </xf>
    <xf numFmtId="14" fontId="39" fillId="10" borderId="50" xfId="0" applyNumberFormat="1" applyFont="1" applyFill="1" applyBorder="1" applyAlignment="1">
      <alignment horizontal="center"/>
    </xf>
    <xf numFmtId="14" fontId="4" fillId="0" borderId="50" xfId="0" applyNumberFormat="1" applyFont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tabSelected="1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45" t="s">
        <v>247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</row>
    <row r="2" spans="1:25" s="54" customFormat="1" ht="18" customHeight="1">
      <c r="A2" s="347" t="s">
        <v>0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</row>
    <row r="3" spans="1:25" ht="18" customHeight="1" thickBot="1">
      <c r="A3" s="362" t="s">
        <v>320</v>
      </c>
      <c r="B3" s="363"/>
      <c r="C3" s="363"/>
      <c r="D3" s="363"/>
      <c r="E3" s="363"/>
      <c r="F3" s="363"/>
      <c r="G3" s="363"/>
      <c r="H3" s="363"/>
      <c r="I3" s="363"/>
      <c r="J3" s="363"/>
      <c r="K3" s="364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4" spans="1:25" s="56" customFormat="1" ht="45" customHeight="1">
      <c r="A4" s="337" t="s">
        <v>303</v>
      </c>
      <c r="B4" s="339" t="s">
        <v>228</v>
      </c>
      <c r="C4" s="339" t="s">
        <v>109</v>
      </c>
      <c r="D4" s="360" t="s">
        <v>2</v>
      </c>
      <c r="E4" s="352" t="s">
        <v>172</v>
      </c>
      <c r="F4" s="353"/>
      <c r="G4" s="354"/>
      <c r="H4" s="352" t="s">
        <v>176</v>
      </c>
      <c r="I4" s="353"/>
      <c r="J4" s="354"/>
      <c r="K4" s="335" t="s">
        <v>3</v>
      </c>
      <c r="L4" s="337" t="s">
        <v>30</v>
      </c>
      <c r="M4" s="339"/>
      <c r="N4" s="340"/>
      <c r="O4" s="337" t="s">
        <v>64</v>
      </c>
      <c r="P4" s="339"/>
      <c r="Q4" s="339"/>
      <c r="R4" s="340"/>
      <c r="S4" s="349" t="s">
        <v>177</v>
      </c>
      <c r="T4" s="350"/>
      <c r="U4" s="350"/>
      <c r="V4" s="351"/>
      <c r="W4" s="356" t="s">
        <v>164</v>
      </c>
      <c r="X4" s="358" t="s">
        <v>163</v>
      </c>
      <c r="Y4" s="344" t="s">
        <v>4</v>
      </c>
    </row>
    <row r="5" spans="1:25" ht="35.25" customHeight="1" thickBot="1">
      <c r="A5" s="338"/>
      <c r="B5" s="355"/>
      <c r="C5" s="355"/>
      <c r="D5" s="361"/>
      <c r="E5" s="253" t="s">
        <v>173</v>
      </c>
      <c r="F5" s="254" t="s">
        <v>174</v>
      </c>
      <c r="G5" s="255" t="s">
        <v>175</v>
      </c>
      <c r="H5" s="253" t="s">
        <v>173</v>
      </c>
      <c r="I5" s="254" t="s">
        <v>174</v>
      </c>
      <c r="J5" s="255" t="s">
        <v>175</v>
      </c>
      <c r="K5" s="336"/>
      <c r="L5" s="281" t="s">
        <v>18</v>
      </c>
      <c r="M5" s="284" t="s">
        <v>19</v>
      </c>
      <c r="N5" s="256" t="s">
        <v>46</v>
      </c>
      <c r="O5" s="261" t="s">
        <v>65</v>
      </c>
      <c r="P5" s="260" t="s">
        <v>66</v>
      </c>
      <c r="Q5" s="260" t="s">
        <v>67</v>
      </c>
      <c r="R5" s="255" t="s">
        <v>68</v>
      </c>
      <c r="S5" s="261" t="s">
        <v>166</v>
      </c>
      <c r="T5" s="260" t="s">
        <v>167</v>
      </c>
      <c r="U5" s="260" t="s">
        <v>168</v>
      </c>
      <c r="V5" s="255" t="s">
        <v>169</v>
      </c>
      <c r="W5" s="357"/>
      <c r="X5" s="359"/>
      <c r="Y5" s="344"/>
    </row>
    <row r="6" spans="1:25" ht="15">
      <c r="A6" s="249" t="s">
        <v>35</v>
      </c>
      <c r="B6" s="247" t="s">
        <v>36</v>
      </c>
      <c r="C6" s="247" t="s">
        <v>37</v>
      </c>
      <c r="D6" s="248" t="s">
        <v>115</v>
      </c>
      <c r="E6" s="249" t="s">
        <v>100</v>
      </c>
      <c r="F6" s="247" t="s">
        <v>101</v>
      </c>
      <c r="G6" s="251" t="s">
        <v>102</v>
      </c>
      <c r="H6" s="249" t="s">
        <v>116</v>
      </c>
      <c r="I6" s="247" t="s">
        <v>117</v>
      </c>
      <c r="J6" s="251" t="s">
        <v>103</v>
      </c>
      <c r="K6" s="252" t="s">
        <v>118</v>
      </c>
      <c r="L6" s="249" t="s">
        <v>104</v>
      </c>
      <c r="M6" s="247" t="s">
        <v>119</v>
      </c>
      <c r="N6" s="294" t="s">
        <v>120</v>
      </c>
      <c r="O6" s="249" t="s">
        <v>121</v>
      </c>
      <c r="P6" s="247" t="s">
        <v>141</v>
      </c>
      <c r="Q6" s="247" t="s">
        <v>142</v>
      </c>
      <c r="R6" s="251" t="s">
        <v>122</v>
      </c>
      <c r="S6" s="249" t="s">
        <v>123</v>
      </c>
      <c r="T6" s="247" t="s">
        <v>124</v>
      </c>
      <c r="U6" s="247" t="s">
        <v>125</v>
      </c>
      <c r="V6" s="251" t="s">
        <v>126</v>
      </c>
      <c r="W6" s="264" t="s">
        <v>127</v>
      </c>
      <c r="X6" s="265" t="s">
        <v>128</v>
      </c>
      <c r="Y6" s="160"/>
    </row>
    <row r="7" spans="1:25" ht="15.75">
      <c r="A7" s="122">
        <v>1</v>
      </c>
      <c r="B7" s="139" t="s">
        <v>252</v>
      </c>
      <c r="C7" s="106" t="s">
        <v>261</v>
      </c>
      <c r="D7" s="146" t="s">
        <v>262</v>
      </c>
      <c r="E7" s="144">
        <v>0</v>
      </c>
      <c r="F7" s="105">
        <v>0</v>
      </c>
      <c r="G7" s="123">
        <v>0</v>
      </c>
      <c r="H7" s="127">
        <v>0</v>
      </c>
      <c r="I7" s="107">
        <v>28</v>
      </c>
      <c r="J7" s="128">
        <v>86</v>
      </c>
      <c r="K7" s="147">
        <f t="shared" ref="K7:K22" si="0">E7+F7+G7+H7+I7+J7</f>
        <v>114</v>
      </c>
      <c r="L7" s="127">
        <v>55</v>
      </c>
      <c r="M7" s="107">
        <v>59</v>
      </c>
      <c r="N7" s="295">
        <v>0</v>
      </c>
      <c r="O7" s="299">
        <v>12</v>
      </c>
      <c r="P7" s="223">
        <v>43</v>
      </c>
      <c r="Q7" s="223">
        <v>48</v>
      </c>
      <c r="R7" s="278">
        <v>11</v>
      </c>
      <c r="S7" s="222">
        <v>13</v>
      </c>
      <c r="T7" s="223">
        <v>61</v>
      </c>
      <c r="U7" s="223">
        <v>36</v>
      </c>
      <c r="V7" s="224">
        <v>4</v>
      </c>
      <c r="W7" s="127">
        <v>4</v>
      </c>
      <c r="X7" s="128">
        <v>106</v>
      </c>
      <c r="Y7" s="161" t="s">
        <v>263</v>
      </c>
    </row>
    <row r="8" spans="1:25" ht="15.75">
      <c r="A8" s="122">
        <v>2</v>
      </c>
      <c r="B8" s="139" t="s">
        <v>253</v>
      </c>
      <c r="C8" s="106" t="s">
        <v>261</v>
      </c>
      <c r="D8" s="146" t="s">
        <v>262</v>
      </c>
      <c r="E8" s="144">
        <v>0</v>
      </c>
      <c r="F8" s="105">
        <v>0</v>
      </c>
      <c r="G8" s="123">
        <v>0</v>
      </c>
      <c r="H8" s="122">
        <v>0</v>
      </c>
      <c r="I8" s="105">
        <v>35</v>
      </c>
      <c r="J8" s="214">
        <v>81</v>
      </c>
      <c r="K8" s="147">
        <f t="shared" si="0"/>
        <v>116</v>
      </c>
      <c r="L8" s="122">
        <v>66</v>
      </c>
      <c r="M8" s="293">
        <v>50</v>
      </c>
      <c r="N8" s="295">
        <v>0</v>
      </c>
      <c r="O8" s="299">
        <v>14</v>
      </c>
      <c r="P8" s="223">
        <v>44</v>
      </c>
      <c r="Q8" s="223">
        <v>49</v>
      </c>
      <c r="R8" s="278">
        <v>9</v>
      </c>
      <c r="S8" s="222">
        <v>12</v>
      </c>
      <c r="T8" s="223">
        <v>64</v>
      </c>
      <c r="U8" s="223">
        <v>35</v>
      </c>
      <c r="V8" s="224">
        <v>5</v>
      </c>
      <c r="W8" s="127">
        <v>4</v>
      </c>
      <c r="X8" s="128">
        <v>108</v>
      </c>
      <c r="Y8" s="161"/>
    </row>
    <row r="9" spans="1:25" ht="15.75">
      <c r="A9" s="122">
        <v>3</v>
      </c>
      <c r="B9" s="139" t="s">
        <v>254</v>
      </c>
      <c r="C9" s="106" t="s">
        <v>261</v>
      </c>
      <c r="D9" s="146" t="s">
        <v>262</v>
      </c>
      <c r="E9" s="144">
        <v>0</v>
      </c>
      <c r="F9" s="105">
        <v>0</v>
      </c>
      <c r="G9" s="123">
        <v>0</v>
      </c>
      <c r="H9" s="122">
        <v>0</v>
      </c>
      <c r="I9" s="105">
        <v>0</v>
      </c>
      <c r="J9" s="214">
        <v>0</v>
      </c>
      <c r="K9" s="147">
        <f t="shared" si="0"/>
        <v>0</v>
      </c>
      <c r="L9" s="122">
        <v>0</v>
      </c>
      <c r="M9" s="293">
        <v>0</v>
      </c>
      <c r="N9" s="295">
        <v>0</v>
      </c>
      <c r="O9" s="299">
        <v>0</v>
      </c>
      <c r="P9" s="223">
        <v>0</v>
      </c>
      <c r="Q9" s="223">
        <v>0</v>
      </c>
      <c r="R9" s="278">
        <v>0</v>
      </c>
      <c r="S9" s="222">
        <v>0</v>
      </c>
      <c r="T9" s="223">
        <v>0</v>
      </c>
      <c r="U9" s="223">
        <v>0</v>
      </c>
      <c r="V9" s="224">
        <v>0</v>
      </c>
      <c r="W9" s="127">
        <v>0</v>
      </c>
      <c r="X9" s="128">
        <v>0</v>
      </c>
      <c r="Y9" s="161" t="s">
        <v>319</v>
      </c>
    </row>
    <row r="10" spans="1:25" ht="15.75">
      <c r="A10" s="122">
        <v>4</v>
      </c>
      <c r="B10" s="139" t="s">
        <v>272</v>
      </c>
      <c r="C10" s="106" t="s">
        <v>261</v>
      </c>
      <c r="D10" s="146" t="s">
        <v>262</v>
      </c>
      <c r="E10" s="144">
        <v>0</v>
      </c>
      <c r="F10" s="105">
        <v>0</v>
      </c>
      <c r="G10" s="123">
        <v>0</v>
      </c>
      <c r="H10" s="122">
        <v>0</v>
      </c>
      <c r="I10" s="105">
        <v>39</v>
      </c>
      <c r="J10" s="214">
        <v>31</v>
      </c>
      <c r="K10" s="147">
        <f>E10+F10+G10+H10+I10+J10</f>
        <v>70</v>
      </c>
      <c r="L10" s="122">
        <v>31</v>
      </c>
      <c r="M10" s="293">
        <v>39</v>
      </c>
      <c r="N10" s="295">
        <v>0</v>
      </c>
      <c r="O10" s="299">
        <v>7</v>
      </c>
      <c r="P10" s="223">
        <v>27</v>
      </c>
      <c r="Q10" s="223">
        <v>29</v>
      </c>
      <c r="R10" s="278">
        <v>7</v>
      </c>
      <c r="S10" s="222">
        <v>7</v>
      </c>
      <c r="T10" s="223">
        <v>38</v>
      </c>
      <c r="U10" s="223">
        <v>22</v>
      </c>
      <c r="V10" s="224">
        <v>3</v>
      </c>
      <c r="W10" s="127">
        <v>1</v>
      </c>
      <c r="X10" s="128">
        <v>68</v>
      </c>
      <c r="Y10" s="161"/>
    </row>
    <row r="11" spans="1:25" ht="15.75">
      <c r="A11" s="122">
        <v>5</v>
      </c>
      <c r="B11" s="172" t="s">
        <v>274</v>
      </c>
      <c r="C11" s="106" t="s">
        <v>261</v>
      </c>
      <c r="D11" s="146" t="s">
        <v>262</v>
      </c>
      <c r="E11" s="164">
        <v>1</v>
      </c>
      <c r="F11" s="150">
        <v>0</v>
      </c>
      <c r="G11" s="154">
        <v>0</v>
      </c>
      <c r="H11" s="153">
        <v>0</v>
      </c>
      <c r="I11" s="150">
        <v>60</v>
      </c>
      <c r="J11" s="215">
        <v>214</v>
      </c>
      <c r="K11" s="147">
        <f t="shared" si="0"/>
        <v>275</v>
      </c>
      <c r="L11" s="122">
        <v>138</v>
      </c>
      <c r="M11" s="293">
        <v>137</v>
      </c>
      <c r="N11" s="295">
        <v>0</v>
      </c>
      <c r="O11" s="299">
        <v>33</v>
      </c>
      <c r="P11" s="223">
        <v>105</v>
      </c>
      <c r="Q11" s="223">
        <v>116</v>
      </c>
      <c r="R11" s="278">
        <v>21</v>
      </c>
      <c r="S11" s="222">
        <v>28</v>
      </c>
      <c r="T11" s="223">
        <v>151</v>
      </c>
      <c r="U11" s="223">
        <v>82</v>
      </c>
      <c r="V11" s="224">
        <v>14</v>
      </c>
      <c r="W11" s="262">
        <v>9</v>
      </c>
      <c r="X11" s="156">
        <v>257</v>
      </c>
      <c r="Y11" s="161"/>
    </row>
    <row r="12" spans="1:25" ht="16.5" thickBot="1">
      <c r="A12" s="124">
        <v>6</v>
      </c>
      <c r="B12" s="141" t="s">
        <v>277</v>
      </c>
      <c r="C12" s="118" t="s">
        <v>261</v>
      </c>
      <c r="D12" s="162" t="s">
        <v>262</v>
      </c>
      <c r="E12" s="124">
        <v>0</v>
      </c>
      <c r="F12" s="117">
        <v>0</v>
      </c>
      <c r="G12" s="125">
        <v>0</v>
      </c>
      <c r="H12" s="124">
        <v>0</v>
      </c>
      <c r="I12" s="117">
        <v>29</v>
      </c>
      <c r="J12" s="250">
        <v>69</v>
      </c>
      <c r="K12" s="148">
        <f t="shared" si="0"/>
        <v>98</v>
      </c>
      <c r="L12" s="124">
        <v>47</v>
      </c>
      <c r="M12" s="298">
        <v>51</v>
      </c>
      <c r="N12" s="292">
        <v>0</v>
      </c>
      <c r="O12" s="300">
        <v>12</v>
      </c>
      <c r="P12" s="231">
        <v>37</v>
      </c>
      <c r="Q12" s="231">
        <v>41</v>
      </c>
      <c r="R12" s="304">
        <v>8</v>
      </c>
      <c r="S12" s="230">
        <v>10</v>
      </c>
      <c r="T12" s="231">
        <v>54</v>
      </c>
      <c r="U12" s="231">
        <v>27</v>
      </c>
      <c r="V12" s="232">
        <v>7</v>
      </c>
      <c r="W12" s="263">
        <v>3</v>
      </c>
      <c r="X12" s="134">
        <v>92</v>
      </c>
      <c r="Y12" s="161"/>
    </row>
    <row r="13" spans="1:25" ht="15.75">
      <c r="A13" s="126">
        <v>7</v>
      </c>
      <c r="B13" s="140" t="s">
        <v>255</v>
      </c>
      <c r="C13" s="116" t="s">
        <v>261</v>
      </c>
      <c r="D13" s="120" t="s">
        <v>262</v>
      </c>
      <c r="E13" s="165">
        <v>0</v>
      </c>
      <c r="F13" s="166">
        <v>0</v>
      </c>
      <c r="G13" s="167">
        <v>0</v>
      </c>
      <c r="H13" s="163">
        <v>0</v>
      </c>
      <c r="I13" s="115">
        <v>51</v>
      </c>
      <c r="J13" s="217">
        <v>33</v>
      </c>
      <c r="K13" s="149">
        <f t="shared" si="0"/>
        <v>84</v>
      </c>
      <c r="L13" s="126">
        <v>49</v>
      </c>
      <c r="M13" s="297">
        <v>35</v>
      </c>
      <c r="N13" s="296">
        <v>0</v>
      </c>
      <c r="O13" s="301">
        <v>10</v>
      </c>
      <c r="P13" s="228">
        <v>32</v>
      </c>
      <c r="Q13" s="228">
        <v>35</v>
      </c>
      <c r="R13" s="277">
        <v>7</v>
      </c>
      <c r="S13" s="227">
        <v>9</v>
      </c>
      <c r="T13" s="228">
        <v>46</v>
      </c>
      <c r="U13" s="228">
        <v>23</v>
      </c>
      <c r="V13" s="229">
        <v>6</v>
      </c>
      <c r="W13" s="174">
        <v>2</v>
      </c>
      <c r="X13" s="135">
        <v>80</v>
      </c>
      <c r="Y13" s="161"/>
    </row>
    <row r="14" spans="1:25" ht="15.75">
      <c r="A14" s="122">
        <v>8</v>
      </c>
      <c r="B14" s="139" t="s">
        <v>256</v>
      </c>
      <c r="C14" s="151" t="s">
        <v>261</v>
      </c>
      <c r="D14" s="152" t="s">
        <v>262</v>
      </c>
      <c r="E14" s="153">
        <v>0</v>
      </c>
      <c r="F14" s="150">
        <v>0</v>
      </c>
      <c r="G14" s="154">
        <v>0</v>
      </c>
      <c r="H14" s="164">
        <v>0</v>
      </c>
      <c r="I14" s="150">
        <v>18</v>
      </c>
      <c r="J14" s="215">
        <v>35</v>
      </c>
      <c r="K14" s="155">
        <f t="shared" si="0"/>
        <v>53</v>
      </c>
      <c r="L14" s="122">
        <v>21</v>
      </c>
      <c r="M14" s="293">
        <v>32</v>
      </c>
      <c r="N14" s="295">
        <v>0</v>
      </c>
      <c r="O14" s="299">
        <v>7</v>
      </c>
      <c r="P14" s="223">
        <v>20</v>
      </c>
      <c r="Q14" s="223">
        <v>22</v>
      </c>
      <c r="R14" s="278">
        <v>4</v>
      </c>
      <c r="S14" s="222">
        <v>5</v>
      </c>
      <c r="T14" s="223">
        <v>29</v>
      </c>
      <c r="U14" s="223">
        <v>16</v>
      </c>
      <c r="V14" s="224">
        <v>3</v>
      </c>
      <c r="W14" s="173">
        <v>0</v>
      </c>
      <c r="X14" s="156">
        <v>53</v>
      </c>
      <c r="Y14" s="161"/>
    </row>
    <row r="15" spans="1:25" ht="15.75">
      <c r="A15" s="122">
        <v>9</v>
      </c>
      <c r="B15" s="139" t="s">
        <v>257</v>
      </c>
      <c r="C15" s="151" t="s">
        <v>261</v>
      </c>
      <c r="D15" s="152" t="s">
        <v>262</v>
      </c>
      <c r="E15" s="153">
        <v>0</v>
      </c>
      <c r="F15" s="150">
        <v>0</v>
      </c>
      <c r="G15" s="154">
        <v>0</v>
      </c>
      <c r="H15" s="164">
        <v>0</v>
      </c>
      <c r="I15" s="150">
        <v>67</v>
      </c>
      <c r="J15" s="215">
        <v>11</v>
      </c>
      <c r="K15" s="155">
        <f t="shared" si="0"/>
        <v>78</v>
      </c>
      <c r="L15" s="122">
        <v>37</v>
      </c>
      <c r="M15" s="293">
        <v>41</v>
      </c>
      <c r="N15" s="295">
        <v>0</v>
      </c>
      <c r="O15" s="299">
        <v>9</v>
      </c>
      <c r="P15" s="223">
        <v>30</v>
      </c>
      <c r="Q15" s="223">
        <v>33</v>
      </c>
      <c r="R15" s="278">
        <v>6</v>
      </c>
      <c r="S15" s="222">
        <v>8</v>
      </c>
      <c r="T15" s="223">
        <v>43</v>
      </c>
      <c r="U15" s="223">
        <v>21</v>
      </c>
      <c r="V15" s="224">
        <v>6</v>
      </c>
      <c r="W15" s="173">
        <v>1</v>
      </c>
      <c r="X15" s="156">
        <v>76</v>
      </c>
      <c r="Y15" s="161"/>
    </row>
    <row r="16" spans="1:25" ht="15.75">
      <c r="A16" s="122">
        <v>10</v>
      </c>
      <c r="B16" s="139" t="s">
        <v>279</v>
      </c>
      <c r="C16" s="151" t="s">
        <v>261</v>
      </c>
      <c r="D16" s="152" t="s">
        <v>262</v>
      </c>
      <c r="E16" s="153">
        <v>0</v>
      </c>
      <c r="F16" s="150">
        <v>0</v>
      </c>
      <c r="G16" s="154">
        <v>0</v>
      </c>
      <c r="H16" s="164">
        <v>0</v>
      </c>
      <c r="I16" s="150">
        <v>17</v>
      </c>
      <c r="J16" s="215">
        <v>54</v>
      </c>
      <c r="K16" s="155">
        <f t="shared" si="0"/>
        <v>71</v>
      </c>
      <c r="L16" s="122">
        <v>34</v>
      </c>
      <c r="M16" s="293">
        <v>37</v>
      </c>
      <c r="N16" s="295">
        <v>0</v>
      </c>
      <c r="O16" s="299">
        <v>10</v>
      </c>
      <c r="P16" s="223">
        <v>25</v>
      </c>
      <c r="Q16" s="223">
        <v>32</v>
      </c>
      <c r="R16" s="278">
        <v>4</v>
      </c>
      <c r="S16" s="222">
        <v>5</v>
      </c>
      <c r="T16" s="223">
        <v>39</v>
      </c>
      <c r="U16" s="223">
        <v>23</v>
      </c>
      <c r="V16" s="224">
        <v>4</v>
      </c>
      <c r="W16" s="173">
        <v>1</v>
      </c>
      <c r="X16" s="156">
        <v>69</v>
      </c>
      <c r="Y16" s="161"/>
    </row>
    <row r="17" spans="1:25" s="54" customFormat="1" ht="16.5" thickBot="1">
      <c r="A17" s="124">
        <v>11</v>
      </c>
      <c r="B17" s="141" t="s">
        <v>278</v>
      </c>
      <c r="C17" s="118" t="s">
        <v>261</v>
      </c>
      <c r="D17" s="162" t="s">
        <v>262</v>
      </c>
      <c r="E17" s="124">
        <v>1</v>
      </c>
      <c r="F17" s="117">
        <v>0</v>
      </c>
      <c r="G17" s="125">
        <v>0</v>
      </c>
      <c r="H17" s="145">
        <v>0</v>
      </c>
      <c r="I17" s="117">
        <v>29</v>
      </c>
      <c r="J17" s="216">
        <v>62</v>
      </c>
      <c r="K17" s="148">
        <f t="shared" si="0"/>
        <v>92</v>
      </c>
      <c r="L17" s="124">
        <v>49</v>
      </c>
      <c r="M17" s="298">
        <v>43</v>
      </c>
      <c r="N17" s="292">
        <v>0</v>
      </c>
      <c r="O17" s="300">
        <v>11</v>
      </c>
      <c r="P17" s="231">
        <v>35</v>
      </c>
      <c r="Q17" s="231">
        <v>39</v>
      </c>
      <c r="R17" s="304">
        <v>7</v>
      </c>
      <c r="S17" s="230">
        <v>8</v>
      </c>
      <c r="T17" s="231">
        <v>51</v>
      </c>
      <c r="U17" s="231">
        <v>30</v>
      </c>
      <c r="V17" s="232">
        <v>3</v>
      </c>
      <c r="W17" s="175">
        <v>1</v>
      </c>
      <c r="X17" s="134">
        <v>90</v>
      </c>
      <c r="Y17" s="161"/>
    </row>
    <row r="18" spans="1:25" ht="15.75">
      <c r="A18" s="126">
        <v>12</v>
      </c>
      <c r="B18" s="142" t="s">
        <v>287</v>
      </c>
      <c r="C18" s="116" t="s">
        <v>261</v>
      </c>
      <c r="D18" s="120" t="s">
        <v>262</v>
      </c>
      <c r="E18" s="165">
        <v>0</v>
      </c>
      <c r="F18" s="166">
        <v>0</v>
      </c>
      <c r="G18" s="167">
        <v>0</v>
      </c>
      <c r="H18" s="126">
        <v>0</v>
      </c>
      <c r="I18" s="115">
        <v>74</v>
      </c>
      <c r="J18" s="218">
        <v>84</v>
      </c>
      <c r="K18" s="149">
        <f t="shared" si="0"/>
        <v>158</v>
      </c>
      <c r="L18" s="126">
        <v>83</v>
      </c>
      <c r="M18" s="297">
        <v>75</v>
      </c>
      <c r="N18" s="296">
        <v>0</v>
      </c>
      <c r="O18" s="301">
        <v>19</v>
      </c>
      <c r="P18" s="228">
        <v>60</v>
      </c>
      <c r="Q18" s="228">
        <v>66</v>
      </c>
      <c r="R18" s="277">
        <v>13</v>
      </c>
      <c r="S18" s="227">
        <v>16</v>
      </c>
      <c r="T18" s="228">
        <v>87</v>
      </c>
      <c r="U18" s="228">
        <v>47</v>
      </c>
      <c r="V18" s="229">
        <v>8</v>
      </c>
      <c r="W18" s="174">
        <v>6</v>
      </c>
      <c r="X18" s="135">
        <v>146</v>
      </c>
      <c r="Y18" s="212"/>
    </row>
    <row r="19" spans="1:25" ht="15.75">
      <c r="A19" s="122">
        <v>13</v>
      </c>
      <c r="B19" s="143" t="s">
        <v>258</v>
      </c>
      <c r="C19" s="106" t="s">
        <v>261</v>
      </c>
      <c r="D19" s="119" t="s">
        <v>262</v>
      </c>
      <c r="E19" s="122">
        <v>0</v>
      </c>
      <c r="F19" s="105">
        <v>0</v>
      </c>
      <c r="G19" s="123">
        <v>0</v>
      </c>
      <c r="H19" s="122">
        <v>0</v>
      </c>
      <c r="I19" s="105">
        <v>36</v>
      </c>
      <c r="J19" s="214">
        <v>50</v>
      </c>
      <c r="K19" s="147">
        <f t="shared" si="0"/>
        <v>86</v>
      </c>
      <c r="L19" s="122">
        <v>43</v>
      </c>
      <c r="M19" s="293">
        <v>43</v>
      </c>
      <c r="N19" s="295">
        <v>0</v>
      </c>
      <c r="O19" s="299">
        <v>8</v>
      </c>
      <c r="P19" s="223">
        <v>33</v>
      </c>
      <c r="Q19" s="223">
        <v>36</v>
      </c>
      <c r="R19" s="278">
        <v>9</v>
      </c>
      <c r="S19" s="222">
        <v>7</v>
      </c>
      <c r="T19" s="223">
        <v>49</v>
      </c>
      <c r="U19" s="223">
        <v>26</v>
      </c>
      <c r="V19" s="224">
        <v>4</v>
      </c>
      <c r="W19" s="221">
        <v>1</v>
      </c>
      <c r="X19" s="128">
        <v>84</v>
      </c>
      <c r="Y19" s="161"/>
    </row>
    <row r="20" spans="1:25" ht="15.75">
      <c r="A20" s="122">
        <v>14</v>
      </c>
      <c r="B20" s="143" t="s">
        <v>259</v>
      </c>
      <c r="C20" s="106" t="s">
        <v>261</v>
      </c>
      <c r="D20" s="119" t="s">
        <v>262</v>
      </c>
      <c r="E20" s="122">
        <v>0</v>
      </c>
      <c r="F20" s="105">
        <v>0</v>
      </c>
      <c r="G20" s="123">
        <v>0</v>
      </c>
      <c r="H20" s="122">
        <v>0</v>
      </c>
      <c r="I20" s="105">
        <v>35</v>
      </c>
      <c r="J20" s="214">
        <v>56</v>
      </c>
      <c r="K20" s="147">
        <f t="shared" si="0"/>
        <v>91</v>
      </c>
      <c r="L20" s="122">
        <v>51</v>
      </c>
      <c r="M20" s="293">
        <v>40</v>
      </c>
      <c r="N20" s="295">
        <v>0</v>
      </c>
      <c r="O20" s="299">
        <v>9</v>
      </c>
      <c r="P20" s="223">
        <v>33</v>
      </c>
      <c r="Q20" s="223">
        <v>40</v>
      </c>
      <c r="R20" s="278">
        <v>9</v>
      </c>
      <c r="S20" s="222">
        <v>9</v>
      </c>
      <c r="T20" s="223">
        <v>50</v>
      </c>
      <c r="U20" s="223">
        <v>27</v>
      </c>
      <c r="V20" s="224">
        <v>5</v>
      </c>
      <c r="W20" s="221">
        <v>1</v>
      </c>
      <c r="X20" s="128">
        <v>89</v>
      </c>
      <c r="Y20" s="161"/>
    </row>
    <row r="21" spans="1:25" ht="15.75">
      <c r="A21" s="122">
        <v>15</v>
      </c>
      <c r="B21" s="143" t="s">
        <v>260</v>
      </c>
      <c r="C21" s="106" t="s">
        <v>261</v>
      </c>
      <c r="D21" s="119" t="s">
        <v>262</v>
      </c>
      <c r="E21" s="122">
        <v>0</v>
      </c>
      <c r="F21" s="105">
        <v>0</v>
      </c>
      <c r="G21" s="123">
        <v>0</v>
      </c>
      <c r="H21" s="122">
        <v>0</v>
      </c>
      <c r="I21" s="105">
        <v>61</v>
      </c>
      <c r="J21" s="214">
        <v>79</v>
      </c>
      <c r="K21" s="147">
        <f t="shared" si="0"/>
        <v>140</v>
      </c>
      <c r="L21" s="122">
        <v>73</v>
      </c>
      <c r="M21" s="293">
        <v>67</v>
      </c>
      <c r="N21" s="295">
        <v>0</v>
      </c>
      <c r="O21" s="299">
        <v>17</v>
      </c>
      <c r="P21" s="223">
        <v>53</v>
      </c>
      <c r="Q21" s="223">
        <v>59</v>
      </c>
      <c r="R21" s="278">
        <v>11</v>
      </c>
      <c r="S21" s="222">
        <v>14</v>
      </c>
      <c r="T21" s="223">
        <v>77</v>
      </c>
      <c r="U21" s="223">
        <v>42</v>
      </c>
      <c r="V21" s="224">
        <v>7</v>
      </c>
      <c r="W21" s="221">
        <v>5</v>
      </c>
      <c r="X21" s="128">
        <v>130</v>
      </c>
      <c r="Y21" s="226"/>
    </row>
    <row r="22" spans="1:25" ht="15.75">
      <c r="A22" s="122">
        <v>16</v>
      </c>
      <c r="B22" s="169" t="s">
        <v>275</v>
      </c>
      <c r="C22" s="170" t="s">
        <v>261</v>
      </c>
      <c r="D22" s="171" t="s">
        <v>262</v>
      </c>
      <c r="E22" s="127">
        <v>1</v>
      </c>
      <c r="F22" s="107">
        <v>0</v>
      </c>
      <c r="G22" s="128">
        <v>0</v>
      </c>
      <c r="H22" s="127">
        <v>0</v>
      </c>
      <c r="I22" s="107">
        <v>25</v>
      </c>
      <c r="J22" s="128">
        <v>59</v>
      </c>
      <c r="K22" s="147">
        <f t="shared" si="0"/>
        <v>85</v>
      </c>
      <c r="L22" s="127">
        <v>36</v>
      </c>
      <c r="M22" s="107">
        <v>49</v>
      </c>
      <c r="N22" s="295">
        <v>0</v>
      </c>
      <c r="O22" s="299">
        <v>11</v>
      </c>
      <c r="P22" s="223">
        <v>34</v>
      </c>
      <c r="Q22" s="223">
        <v>35</v>
      </c>
      <c r="R22" s="278">
        <v>5</v>
      </c>
      <c r="S22" s="222">
        <v>5</v>
      </c>
      <c r="T22" s="223">
        <v>51</v>
      </c>
      <c r="U22" s="223">
        <v>24</v>
      </c>
      <c r="V22" s="224">
        <v>5</v>
      </c>
      <c r="W22" s="221">
        <v>1</v>
      </c>
      <c r="X22" s="128">
        <v>83</v>
      </c>
      <c r="Y22" s="161"/>
    </row>
    <row r="23" spans="1:25" ht="15">
      <c r="A23" s="122"/>
      <c r="B23" s="107"/>
      <c r="C23" s="210"/>
      <c r="D23" s="121"/>
      <c r="E23" s="127"/>
      <c r="F23" s="107"/>
      <c r="G23" s="128"/>
      <c r="H23" s="127"/>
      <c r="I23" s="107"/>
      <c r="J23" s="128"/>
      <c r="K23" s="132"/>
      <c r="L23" s="127"/>
      <c r="M23" s="104"/>
      <c r="N23" s="133"/>
      <c r="O23" s="302"/>
      <c r="P23" s="104"/>
      <c r="Q23" s="104"/>
      <c r="R23" s="279"/>
      <c r="S23" s="158"/>
      <c r="T23" s="157"/>
      <c r="U23" s="157"/>
      <c r="V23" s="159"/>
      <c r="W23" s="220"/>
      <c r="X23" s="133"/>
      <c r="Y23" s="160"/>
    </row>
    <row r="24" spans="1:25" ht="16.5" thickBot="1">
      <c r="A24" s="341" t="s">
        <v>5</v>
      </c>
      <c r="B24" s="342"/>
      <c r="C24" s="342"/>
      <c r="D24" s="343"/>
      <c r="E24" s="129">
        <f t="shared" ref="E24:X24" si="1">SUM(E7:E23)</f>
        <v>3</v>
      </c>
      <c r="F24" s="130">
        <f t="shared" si="1"/>
        <v>0</v>
      </c>
      <c r="G24" s="131">
        <f t="shared" si="1"/>
        <v>0</v>
      </c>
      <c r="H24" s="129">
        <f t="shared" si="1"/>
        <v>0</v>
      </c>
      <c r="I24" s="130">
        <f t="shared" si="1"/>
        <v>604</v>
      </c>
      <c r="J24" s="131">
        <f t="shared" si="1"/>
        <v>1004</v>
      </c>
      <c r="K24" s="148">
        <f>SUM(K7:K23)</f>
        <v>1611</v>
      </c>
      <c r="L24" s="282">
        <f t="shared" si="1"/>
        <v>813</v>
      </c>
      <c r="M24" s="283">
        <f t="shared" si="1"/>
        <v>798</v>
      </c>
      <c r="N24" s="131">
        <f t="shared" si="1"/>
        <v>0</v>
      </c>
      <c r="O24" s="303">
        <f>SUM(O7:O23)</f>
        <v>189</v>
      </c>
      <c r="P24" s="283">
        <f>SUM(P7:P23)</f>
        <v>611</v>
      </c>
      <c r="Q24" s="283">
        <f>SUM(Q7:Q23)</f>
        <v>680</v>
      </c>
      <c r="R24" s="280">
        <f>SUM(R7:R23)</f>
        <v>131</v>
      </c>
      <c r="S24" s="129">
        <f t="shared" si="1"/>
        <v>156</v>
      </c>
      <c r="T24" s="130">
        <f t="shared" si="1"/>
        <v>890</v>
      </c>
      <c r="U24" s="130">
        <f t="shared" si="1"/>
        <v>481</v>
      </c>
      <c r="V24" s="131">
        <f t="shared" si="1"/>
        <v>84</v>
      </c>
      <c r="W24" s="138">
        <f t="shared" si="1"/>
        <v>40</v>
      </c>
      <c r="X24" s="131">
        <f t="shared" si="1"/>
        <v>1531</v>
      </c>
      <c r="Y24" s="160"/>
    </row>
    <row r="25" spans="1:25" ht="15">
      <c r="A25" s="332" t="s">
        <v>286</v>
      </c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R25" s="333"/>
      <c r="S25" s="333"/>
      <c r="T25" s="333"/>
      <c r="U25" s="333"/>
      <c r="V25" s="333"/>
      <c r="W25" s="333"/>
      <c r="X25" s="333"/>
    </row>
    <row r="26" spans="1:25" ht="15">
      <c r="A26" s="334" t="s">
        <v>165</v>
      </c>
      <c r="B26" s="334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334"/>
      <c r="O26" s="334"/>
      <c r="P26" s="334"/>
      <c r="Q26" s="334"/>
      <c r="R26" s="334"/>
      <c r="S26" s="334"/>
      <c r="T26" s="334"/>
      <c r="U26" s="334"/>
      <c r="V26" s="334"/>
      <c r="W26" s="334"/>
      <c r="X26" s="334"/>
    </row>
    <row r="27" spans="1:25">
      <c r="A27" s="209"/>
    </row>
    <row r="28" spans="1:25">
      <c r="A28" s="6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5:X25"/>
    <mergeCell ref="A26:X26"/>
    <mergeCell ref="K4:K5"/>
    <mergeCell ref="A4:A5"/>
    <mergeCell ref="L4:N4"/>
    <mergeCell ref="O4:R4"/>
    <mergeCell ref="A24:D24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75" t="s">
        <v>227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</row>
    <row r="2" spans="1:38" s="66" customFormat="1" ht="18" customHeight="1">
      <c r="A2" s="374" t="s">
        <v>6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4"/>
      <c r="AL2" s="374"/>
    </row>
    <row r="3" spans="1:38" ht="14.1" customHeight="1">
      <c r="A3" s="377" t="s">
        <v>62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8" t="s">
        <v>63</v>
      </c>
      <c r="S3" s="379"/>
      <c r="T3" s="379"/>
      <c r="U3" s="379"/>
      <c r="V3" s="379"/>
      <c r="W3" s="379"/>
      <c r="X3" s="379"/>
      <c r="Y3" s="379"/>
      <c r="Z3" s="379"/>
      <c r="AA3" s="379"/>
      <c r="AB3" s="379"/>
      <c r="AC3" s="379"/>
      <c r="AD3" s="379"/>
      <c r="AE3" s="379"/>
      <c r="AF3" s="379"/>
      <c r="AG3" s="379"/>
      <c r="AH3" s="379"/>
      <c r="AI3" s="379"/>
      <c r="AJ3" s="379"/>
      <c r="AK3" s="379"/>
      <c r="AL3" s="379"/>
    </row>
    <row r="4" spans="1:38" s="73" customFormat="1" ht="24" customHeight="1">
      <c r="A4" s="366" t="s">
        <v>1</v>
      </c>
      <c r="B4" s="373" t="s">
        <v>111</v>
      </c>
      <c r="C4" s="366" t="s">
        <v>17</v>
      </c>
      <c r="D4" s="366"/>
      <c r="E4" s="366"/>
      <c r="F4" s="366" t="s">
        <v>178</v>
      </c>
      <c r="G4" s="366"/>
      <c r="H4" s="366"/>
      <c r="I4" s="366" t="s">
        <v>179</v>
      </c>
      <c r="J4" s="366"/>
      <c r="K4" s="366"/>
      <c r="L4" s="366" t="s">
        <v>20</v>
      </c>
      <c r="M4" s="366"/>
      <c r="N4" s="366"/>
      <c r="O4" s="366" t="s">
        <v>110</v>
      </c>
      <c r="P4" s="366"/>
      <c r="Q4" s="366"/>
      <c r="R4" s="366" t="s">
        <v>112</v>
      </c>
      <c r="S4" s="366"/>
      <c r="T4" s="366"/>
      <c r="U4" s="366" t="s">
        <v>3</v>
      </c>
      <c r="V4" s="366"/>
      <c r="W4" s="366"/>
      <c r="X4" s="366"/>
      <c r="Y4" s="366" t="s">
        <v>30</v>
      </c>
      <c r="Z4" s="366"/>
      <c r="AA4" s="366"/>
      <c r="AB4" s="366" t="s">
        <v>64</v>
      </c>
      <c r="AC4" s="366"/>
      <c r="AD4" s="366"/>
      <c r="AE4" s="366"/>
      <c r="AF4" s="373" t="s">
        <v>177</v>
      </c>
      <c r="AG4" s="373"/>
      <c r="AH4" s="373"/>
      <c r="AI4" s="373"/>
      <c r="AJ4" s="376" t="s">
        <v>217</v>
      </c>
      <c r="AK4" s="376" t="s">
        <v>218</v>
      </c>
      <c r="AL4" s="376" t="s">
        <v>4</v>
      </c>
    </row>
    <row r="5" spans="1:38" s="73" customFormat="1" ht="86.25" customHeight="1">
      <c r="A5" s="366"/>
      <c r="B5" s="373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76"/>
      <c r="AK5" s="376"/>
      <c r="AL5" s="376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67" t="s">
        <v>70</v>
      </c>
      <c r="B12" s="367"/>
      <c r="C12" s="367"/>
      <c r="D12" s="367"/>
      <c r="E12" s="367"/>
      <c r="F12" s="367"/>
      <c r="G12" s="367"/>
      <c r="H12" s="367"/>
      <c r="I12" s="367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68" t="s">
        <v>61</v>
      </c>
      <c r="B24" s="368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70" t="s">
        <v>220</v>
      </c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2"/>
    </row>
    <row r="26" spans="1:38">
      <c r="A26" s="369" t="s">
        <v>221</v>
      </c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369"/>
      <c r="N26" s="369"/>
      <c r="O26" s="369"/>
      <c r="P26" s="369"/>
      <c r="Q26" s="369"/>
      <c r="R26" s="369"/>
      <c r="S26" s="369"/>
      <c r="T26" s="369"/>
      <c r="U26" s="369"/>
      <c r="V26" s="369"/>
      <c r="W26" s="369"/>
      <c r="X26" s="369"/>
      <c r="Y26" s="369"/>
      <c r="Z26" s="369"/>
      <c r="AA26" s="369"/>
      <c r="AB26" s="369"/>
      <c r="AC26" s="369"/>
      <c r="AD26" s="369"/>
      <c r="AE26" s="369"/>
      <c r="AF26" s="369"/>
      <c r="AG26" s="369"/>
      <c r="AH26" s="369"/>
      <c r="AI26" s="369"/>
      <c r="AJ26" s="369"/>
      <c r="AK26" s="369"/>
    </row>
    <row r="27" spans="1:38">
      <c r="A27" s="365" t="s">
        <v>219</v>
      </c>
      <c r="B27" s="365"/>
      <c r="C27" s="365"/>
      <c r="D27" s="365"/>
      <c r="E27" s="365"/>
      <c r="F27" s="365"/>
      <c r="G27" s="365"/>
      <c r="H27" s="365"/>
      <c r="I27" s="365"/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80" t="s">
        <v>239</v>
      </c>
      <c r="B1" s="381"/>
      <c r="C1" s="381"/>
      <c r="D1" s="381"/>
      <c r="E1" s="381"/>
      <c r="F1" s="381"/>
      <c r="G1" s="381"/>
      <c r="H1" s="381"/>
      <c r="I1" s="381"/>
      <c r="J1" s="381"/>
    </row>
    <row r="2" spans="1:10">
      <c r="A2" s="382" t="s">
        <v>295</v>
      </c>
      <c r="B2" s="383"/>
      <c r="C2" s="383"/>
      <c r="D2" s="383"/>
      <c r="E2" s="383"/>
      <c r="F2" s="383"/>
      <c r="G2" s="383"/>
      <c r="H2" s="383"/>
      <c r="I2" s="383"/>
      <c r="J2" s="383"/>
    </row>
    <row r="3" spans="1:10">
      <c r="A3" s="384" t="s">
        <v>264</v>
      </c>
      <c r="B3" s="385"/>
      <c r="C3" s="385"/>
      <c r="D3" s="386"/>
      <c r="E3" s="384" t="s">
        <v>457</v>
      </c>
      <c r="F3" s="385"/>
      <c r="G3" s="385"/>
      <c r="H3" s="385"/>
      <c r="I3" s="385"/>
      <c r="J3" s="385"/>
    </row>
    <row r="4" spans="1:10" ht="15.75">
      <c r="A4" s="387" t="s">
        <v>33</v>
      </c>
      <c r="B4" s="387"/>
      <c r="C4" s="389" t="s">
        <v>458</v>
      </c>
      <c r="D4" s="389"/>
      <c r="E4" s="389"/>
      <c r="F4" s="389"/>
      <c r="G4" s="389" t="s">
        <v>294</v>
      </c>
      <c r="H4" s="389"/>
      <c r="I4" s="389"/>
      <c r="J4" s="389"/>
    </row>
    <row r="5" spans="1:10" ht="32.25" thickBot="1">
      <c r="A5" s="388"/>
      <c r="B5" s="388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93" t="s">
        <v>7</v>
      </c>
      <c r="B6" s="394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90" t="s">
        <v>145</v>
      </c>
      <c r="B7" s="35" t="s">
        <v>144</v>
      </c>
      <c r="C7" s="42">
        <v>822</v>
      </c>
      <c r="D7" s="35"/>
      <c r="E7" s="35"/>
      <c r="F7" s="35">
        <f>C7+D7+E7</f>
        <v>822</v>
      </c>
      <c r="G7" s="35">
        <f>C7+11057</f>
        <v>11879</v>
      </c>
      <c r="H7" s="35"/>
      <c r="I7" s="35"/>
      <c r="J7" s="36">
        <f>G7+H7+I7</f>
        <v>11879</v>
      </c>
    </row>
    <row r="8" spans="1:10">
      <c r="A8" s="391"/>
      <c r="B8" s="35" t="s">
        <v>39</v>
      </c>
      <c r="C8" s="42">
        <v>685</v>
      </c>
      <c r="D8" s="35"/>
      <c r="E8" s="35"/>
      <c r="F8" s="35">
        <f t="shared" ref="F8:F11" si="0">C8+D8+E8</f>
        <v>685</v>
      </c>
      <c r="G8" s="35">
        <f>C8+9273</f>
        <v>9958</v>
      </c>
      <c r="H8" s="35"/>
      <c r="I8" s="35"/>
      <c r="J8" s="36">
        <f t="shared" ref="J8:J71" si="1">G8+H8+I8</f>
        <v>9958</v>
      </c>
    </row>
    <row r="9" spans="1:10">
      <c r="A9" s="391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91"/>
      <c r="B10" s="35" t="s">
        <v>40</v>
      </c>
      <c r="C10" s="42">
        <v>548</v>
      </c>
      <c r="D10" s="35"/>
      <c r="E10" s="35"/>
      <c r="F10" s="35">
        <f t="shared" si="0"/>
        <v>548</v>
      </c>
      <c r="G10" s="35">
        <f>C10+7630</f>
        <v>8178</v>
      </c>
      <c r="H10" s="35"/>
      <c r="I10" s="35"/>
      <c r="J10" s="36">
        <f t="shared" si="1"/>
        <v>8178</v>
      </c>
    </row>
    <row r="11" spans="1:10">
      <c r="A11" s="391"/>
      <c r="B11" s="35" t="s">
        <v>41</v>
      </c>
      <c r="C11" s="42">
        <v>21</v>
      </c>
      <c r="D11" s="35"/>
      <c r="E11" s="35"/>
      <c r="F11" s="35">
        <f t="shared" si="0"/>
        <v>21</v>
      </c>
      <c r="G11" s="35">
        <f>C11+162</f>
        <v>183</v>
      </c>
      <c r="H11" s="35"/>
      <c r="I11" s="35"/>
      <c r="J11" s="36">
        <f t="shared" si="1"/>
        <v>183</v>
      </c>
    </row>
    <row r="12" spans="1:10" ht="15.75" thickBot="1">
      <c r="A12" s="392"/>
      <c r="B12" s="37" t="s">
        <v>42</v>
      </c>
      <c r="C12" s="176">
        <f>C10+C11</f>
        <v>569</v>
      </c>
      <c r="D12" s="38"/>
      <c r="E12" s="38"/>
      <c r="F12" s="176">
        <f>SUM(C12:E12)</f>
        <v>569</v>
      </c>
      <c r="G12" s="176">
        <f>SUM(G10:G11)</f>
        <v>8361</v>
      </c>
      <c r="H12" s="38"/>
      <c r="I12" s="38"/>
      <c r="J12" s="176">
        <f>SUM(G12:I12)</f>
        <v>8361</v>
      </c>
    </row>
    <row r="13" spans="1:10" ht="15.75" thickTop="1">
      <c r="A13" s="395" t="s">
        <v>43</v>
      </c>
      <c r="B13" s="396"/>
      <c r="C13" s="39"/>
      <c r="D13" s="39"/>
      <c r="E13" s="39"/>
      <c r="F13" s="39"/>
      <c r="G13" s="240"/>
      <c r="H13" s="39"/>
      <c r="I13" s="39"/>
      <c r="J13" s="40"/>
    </row>
    <row r="14" spans="1:10">
      <c r="A14" s="390" t="s">
        <v>145</v>
      </c>
      <c r="B14" s="35" t="s">
        <v>144</v>
      </c>
      <c r="C14" s="35">
        <v>1605</v>
      </c>
      <c r="D14" s="35"/>
      <c r="E14" s="35"/>
      <c r="F14" s="35">
        <f t="shared" ref="F14:F20" si="2">C14+D14+E14</f>
        <v>1605</v>
      </c>
      <c r="G14" s="35">
        <f>C14+25888</f>
        <v>27493</v>
      </c>
      <c r="H14" s="35"/>
      <c r="I14" s="35"/>
      <c r="J14" s="36">
        <f t="shared" si="1"/>
        <v>27493</v>
      </c>
    </row>
    <row r="15" spans="1:10">
      <c r="A15" s="391"/>
      <c r="B15" s="35" t="s">
        <v>39</v>
      </c>
      <c r="C15" s="35">
        <v>1147</v>
      </c>
      <c r="D15" s="35"/>
      <c r="E15" s="35"/>
      <c r="F15" s="35">
        <f t="shared" si="2"/>
        <v>1147</v>
      </c>
      <c r="G15" s="35">
        <f>C15+12604</f>
        <v>13751</v>
      </c>
      <c r="H15" s="35"/>
      <c r="I15" s="35"/>
      <c r="J15" s="36">
        <f t="shared" si="1"/>
        <v>13751</v>
      </c>
    </row>
    <row r="16" spans="1:10">
      <c r="A16" s="391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>C16+0</f>
        <v>0</v>
      </c>
      <c r="H16" s="35"/>
      <c r="I16" s="35"/>
      <c r="J16" s="36">
        <f t="shared" si="1"/>
        <v>0</v>
      </c>
    </row>
    <row r="17" spans="1:10">
      <c r="A17" s="391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>C17+0</f>
        <v>0</v>
      </c>
      <c r="H17" s="35"/>
      <c r="I17" s="35"/>
      <c r="J17" s="36">
        <f t="shared" si="1"/>
        <v>0</v>
      </c>
    </row>
    <row r="18" spans="1:10">
      <c r="A18" s="391"/>
      <c r="B18" s="35" t="s">
        <v>41</v>
      </c>
      <c r="C18" s="35">
        <v>150</v>
      </c>
      <c r="D18" s="35"/>
      <c r="E18" s="35"/>
      <c r="F18" s="35">
        <f t="shared" si="2"/>
        <v>150</v>
      </c>
      <c r="G18" s="35">
        <f>C18+1849</f>
        <v>1999</v>
      </c>
      <c r="H18" s="35"/>
      <c r="I18" s="35"/>
      <c r="J18" s="36">
        <f t="shared" si="1"/>
        <v>1999</v>
      </c>
    </row>
    <row r="19" spans="1:10">
      <c r="A19" s="391"/>
      <c r="B19" s="41" t="s">
        <v>222</v>
      </c>
      <c r="C19" s="41">
        <v>494</v>
      </c>
      <c r="D19" s="41"/>
      <c r="E19" s="41"/>
      <c r="F19" s="35">
        <f t="shared" si="2"/>
        <v>494</v>
      </c>
      <c r="G19" s="35">
        <f>C19+5432</f>
        <v>5926</v>
      </c>
      <c r="H19" s="41"/>
      <c r="I19" s="41"/>
      <c r="J19" s="36">
        <f t="shared" si="1"/>
        <v>5926</v>
      </c>
    </row>
    <row r="20" spans="1:10">
      <c r="A20" s="391"/>
      <c r="B20" s="41" t="s">
        <v>230</v>
      </c>
      <c r="C20" s="41">
        <v>138</v>
      </c>
      <c r="D20" s="41"/>
      <c r="E20" s="41"/>
      <c r="F20" s="35">
        <f t="shared" si="2"/>
        <v>138</v>
      </c>
      <c r="G20" s="35">
        <f>C20+1693</f>
        <v>1831</v>
      </c>
      <c r="H20" s="41"/>
      <c r="I20" s="41"/>
      <c r="J20" s="36">
        <f t="shared" si="1"/>
        <v>1831</v>
      </c>
    </row>
    <row r="21" spans="1:10" ht="15.75" thickBot="1">
      <c r="A21" s="392"/>
      <c r="B21" s="37" t="s">
        <v>231</v>
      </c>
      <c r="C21" s="176">
        <f>C17+C18+C19+C20</f>
        <v>782</v>
      </c>
      <c r="D21" s="38"/>
      <c r="E21" s="38"/>
      <c r="F21" s="176">
        <f>C21+D21+E21</f>
        <v>782</v>
      </c>
      <c r="G21" s="176">
        <f>SUM(G17:G20)</f>
        <v>9756</v>
      </c>
      <c r="H21" s="38"/>
      <c r="I21" s="38"/>
      <c r="J21" s="176">
        <f t="shared" si="1"/>
        <v>9756</v>
      </c>
    </row>
    <row r="22" spans="1:10" ht="15.75" thickTop="1">
      <c r="A22" s="395" t="s">
        <v>8</v>
      </c>
      <c r="B22" s="396"/>
      <c r="C22" s="39"/>
      <c r="D22" s="39"/>
      <c r="E22" s="39"/>
      <c r="F22" s="39"/>
      <c r="G22" s="240"/>
      <c r="H22" s="39"/>
      <c r="I22" s="39"/>
      <c r="J22" s="40"/>
    </row>
    <row r="23" spans="1:10">
      <c r="A23" s="390" t="s">
        <v>145</v>
      </c>
      <c r="B23" s="35" t="s">
        <v>144</v>
      </c>
      <c r="C23" s="35">
        <v>163</v>
      </c>
      <c r="D23" s="35"/>
      <c r="E23" s="35"/>
      <c r="F23" s="35">
        <f t="shared" ref="F23:F28" si="3">C23+D23+E23</f>
        <v>163</v>
      </c>
      <c r="G23" s="35">
        <f>C23+1305</f>
        <v>1468</v>
      </c>
      <c r="H23" s="35"/>
      <c r="I23" s="35"/>
      <c r="J23" s="36">
        <f t="shared" si="1"/>
        <v>1468</v>
      </c>
    </row>
    <row r="24" spans="1:10">
      <c r="A24" s="391"/>
      <c r="B24" s="35" t="s">
        <v>39</v>
      </c>
      <c r="C24" s="35">
        <v>161</v>
      </c>
      <c r="D24" s="35"/>
      <c r="E24" s="35"/>
      <c r="F24" s="35">
        <f t="shared" si="3"/>
        <v>161</v>
      </c>
      <c r="G24" s="35">
        <f>C24+1283</f>
        <v>1444</v>
      </c>
      <c r="H24" s="35"/>
      <c r="I24" s="35"/>
      <c r="J24" s="36">
        <f t="shared" si="1"/>
        <v>1444</v>
      </c>
    </row>
    <row r="25" spans="1:10">
      <c r="A25" s="391"/>
      <c r="B25" s="35" t="s">
        <v>143</v>
      </c>
      <c r="C25" s="35">
        <v>0</v>
      </c>
      <c r="D25" s="35"/>
      <c r="E25" s="35"/>
      <c r="F25" s="35">
        <f t="shared" si="3"/>
        <v>0</v>
      </c>
      <c r="G25" s="35">
        <f>C25+0</f>
        <v>0</v>
      </c>
      <c r="H25" s="35"/>
      <c r="I25" s="35"/>
      <c r="J25" s="36">
        <f t="shared" si="1"/>
        <v>0</v>
      </c>
    </row>
    <row r="26" spans="1:10">
      <c r="A26" s="391"/>
      <c r="B26" s="35" t="s">
        <v>40</v>
      </c>
      <c r="C26" s="35">
        <v>0</v>
      </c>
      <c r="D26" s="35"/>
      <c r="E26" s="35"/>
      <c r="F26" s="35">
        <f t="shared" si="3"/>
        <v>0</v>
      </c>
      <c r="G26" s="35">
        <f>C26+0</f>
        <v>0</v>
      </c>
      <c r="H26" s="35"/>
      <c r="I26" s="35"/>
      <c r="J26" s="36">
        <f t="shared" si="1"/>
        <v>0</v>
      </c>
    </row>
    <row r="27" spans="1:10">
      <c r="A27" s="391"/>
      <c r="B27" s="35" t="s">
        <v>41</v>
      </c>
      <c r="C27" s="35">
        <v>0</v>
      </c>
      <c r="D27" s="35"/>
      <c r="E27" s="35"/>
      <c r="F27" s="35">
        <f t="shared" si="3"/>
        <v>0</v>
      </c>
      <c r="G27" s="35">
        <f>C27+0</f>
        <v>0</v>
      </c>
      <c r="H27" s="35"/>
      <c r="I27" s="35"/>
      <c r="J27" s="36">
        <f t="shared" si="1"/>
        <v>0</v>
      </c>
    </row>
    <row r="28" spans="1:10">
      <c r="A28" s="391"/>
      <c r="B28" s="41" t="s">
        <v>232</v>
      </c>
      <c r="C28" s="41">
        <v>131</v>
      </c>
      <c r="D28" s="41"/>
      <c r="E28" s="41"/>
      <c r="F28" s="35">
        <f t="shared" si="3"/>
        <v>131</v>
      </c>
      <c r="G28" s="35">
        <f>C28+1049</f>
        <v>1180</v>
      </c>
      <c r="H28" s="41"/>
      <c r="I28" s="41"/>
      <c r="J28" s="36">
        <f t="shared" si="1"/>
        <v>1180</v>
      </c>
    </row>
    <row r="29" spans="1:10" ht="15.75" thickBot="1">
      <c r="A29" s="392"/>
      <c r="B29" s="37" t="s">
        <v>223</v>
      </c>
      <c r="C29" s="176">
        <f>C26+C27+C28</f>
        <v>131</v>
      </c>
      <c r="D29" s="38"/>
      <c r="E29" s="38"/>
      <c r="F29" s="176">
        <f>C29+D29+E29</f>
        <v>131</v>
      </c>
      <c r="G29" s="176">
        <f>SUM(G26:G28)</f>
        <v>1180</v>
      </c>
      <c r="H29" s="38"/>
      <c r="I29" s="38"/>
      <c r="J29" s="176">
        <f>G29+H29+I29</f>
        <v>1180</v>
      </c>
    </row>
    <row r="30" spans="1:10" ht="15.75" thickTop="1">
      <c r="A30" s="395" t="s">
        <v>9</v>
      </c>
      <c r="B30" s="396"/>
      <c r="C30" s="39"/>
      <c r="D30" s="39"/>
      <c r="E30" s="39"/>
      <c r="F30" s="39"/>
      <c r="G30" s="240"/>
      <c r="H30" s="39"/>
      <c r="I30" s="39"/>
      <c r="J30" s="40"/>
    </row>
    <row r="31" spans="1:10">
      <c r="A31" s="390" t="s">
        <v>145</v>
      </c>
      <c r="B31" s="35" t="s">
        <v>144</v>
      </c>
      <c r="C31" s="35">
        <v>0</v>
      </c>
      <c r="D31" s="35"/>
      <c r="E31" s="35"/>
      <c r="F31" s="35">
        <f t="shared" ref="F31:F36" si="4">C31+D31+E31</f>
        <v>0</v>
      </c>
      <c r="G31" s="35">
        <f t="shared" ref="G31:G35" si="5">C31</f>
        <v>0</v>
      </c>
      <c r="H31" s="35"/>
      <c r="I31" s="35"/>
      <c r="J31" s="36">
        <f t="shared" si="1"/>
        <v>0</v>
      </c>
    </row>
    <row r="32" spans="1:10">
      <c r="A32" s="391"/>
      <c r="B32" s="35" t="s">
        <v>39</v>
      </c>
      <c r="C32" s="35">
        <v>0</v>
      </c>
      <c r="D32" s="35"/>
      <c r="E32" s="35"/>
      <c r="F32" s="35">
        <f t="shared" si="4"/>
        <v>0</v>
      </c>
      <c r="G32" s="35">
        <f t="shared" si="5"/>
        <v>0</v>
      </c>
      <c r="H32" s="35"/>
      <c r="I32" s="35"/>
      <c r="J32" s="36">
        <f t="shared" si="1"/>
        <v>0</v>
      </c>
    </row>
    <row r="33" spans="1:10">
      <c r="A33" s="391"/>
      <c r="B33" s="35" t="s">
        <v>143</v>
      </c>
      <c r="C33" s="35">
        <v>0</v>
      </c>
      <c r="D33" s="35"/>
      <c r="E33" s="35"/>
      <c r="F33" s="35">
        <f t="shared" si="4"/>
        <v>0</v>
      </c>
      <c r="G33" s="35">
        <f t="shared" si="5"/>
        <v>0</v>
      </c>
      <c r="H33" s="35"/>
      <c r="I33" s="35"/>
      <c r="J33" s="36">
        <f t="shared" si="1"/>
        <v>0</v>
      </c>
    </row>
    <row r="34" spans="1:10">
      <c r="A34" s="391"/>
      <c r="B34" s="35" t="s">
        <v>40</v>
      </c>
      <c r="C34" s="35">
        <v>0</v>
      </c>
      <c r="D34" s="35"/>
      <c r="E34" s="35"/>
      <c r="F34" s="35">
        <f t="shared" si="4"/>
        <v>0</v>
      </c>
      <c r="G34" s="35">
        <f t="shared" si="5"/>
        <v>0</v>
      </c>
      <c r="H34" s="35"/>
      <c r="I34" s="35"/>
      <c r="J34" s="36">
        <f t="shared" si="1"/>
        <v>0</v>
      </c>
    </row>
    <row r="35" spans="1:10">
      <c r="A35" s="391"/>
      <c r="B35" s="35" t="s">
        <v>41</v>
      </c>
      <c r="C35" s="35">
        <v>0</v>
      </c>
      <c r="D35" s="35"/>
      <c r="E35" s="35"/>
      <c r="F35" s="35">
        <f t="shared" si="4"/>
        <v>0</v>
      </c>
      <c r="G35" s="35">
        <f t="shared" si="5"/>
        <v>0</v>
      </c>
      <c r="H35" s="35"/>
      <c r="I35" s="35"/>
      <c r="J35" s="36">
        <f t="shared" si="1"/>
        <v>0</v>
      </c>
    </row>
    <row r="36" spans="1:10" ht="15.75" thickBot="1">
      <c r="A36" s="392"/>
      <c r="B36" s="37" t="s">
        <v>42</v>
      </c>
      <c r="C36" s="176">
        <f>C34+C35</f>
        <v>0</v>
      </c>
      <c r="D36" s="38"/>
      <c r="E36" s="38"/>
      <c r="F36" s="176">
        <f t="shared" si="4"/>
        <v>0</v>
      </c>
      <c r="G36" s="176">
        <f>SUM(G34:G35)</f>
        <v>0</v>
      </c>
      <c r="H36" s="38"/>
      <c r="I36" s="38"/>
      <c r="J36" s="176">
        <f t="shared" si="1"/>
        <v>0</v>
      </c>
    </row>
    <row r="37" spans="1:10" ht="15.75" thickTop="1">
      <c r="A37" s="395" t="s">
        <v>10</v>
      </c>
      <c r="B37" s="396"/>
      <c r="C37" s="39"/>
      <c r="D37" s="39"/>
      <c r="E37" s="39"/>
      <c r="F37" s="39"/>
      <c r="G37" s="240"/>
      <c r="H37" s="39"/>
      <c r="I37" s="39"/>
      <c r="J37" s="40"/>
    </row>
    <row r="38" spans="1:10">
      <c r="A38" s="390" t="s">
        <v>145</v>
      </c>
      <c r="B38" s="35" t="s">
        <v>144</v>
      </c>
      <c r="C38" s="35">
        <v>37</v>
      </c>
      <c r="D38" s="35"/>
      <c r="E38" s="35"/>
      <c r="F38" s="35">
        <f t="shared" ref="F38:F43" si="6">C38+D38+E38</f>
        <v>37</v>
      </c>
      <c r="G38" s="35">
        <f>C38+541</f>
        <v>578</v>
      </c>
      <c r="H38" s="35"/>
      <c r="I38" s="35"/>
      <c r="J38" s="36">
        <f t="shared" si="1"/>
        <v>578</v>
      </c>
    </row>
    <row r="39" spans="1:10">
      <c r="A39" s="391"/>
      <c r="B39" s="35" t="s">
        <v>39</v>
      </c>
      <c r="C39" s="35">
        <v>35</v>
      </c>
      <c r="D39" s="35"/>
      <c r="E39" s="35"/>
      <c r="F39" s="35">
        <f t="shared" si="6"/>
        <v>35</v>
      </c>
      <c r="G39" s="35">
        <f>C39+519</f>
        <v>554</v>
      </c>
      <c r="H39" s="35"/>
      <c r="I39" s="35"/>
      <c r="J39" s="36">
        <f t="shared" si="1"/>
        <v>554</v>
      </c>
    </row>
    <row r="40" spans="1:10">
      <c r="A40" s="391"/>
      <c r="B40" s="35" t="s">
        <v>143</v>
      </c>
      <c r="C40" s="35">
        <v>0</v>
      </c>
      <c r="D40" s="35"/>
      <c r="E40" s="35"/>
      <c r="F40" s="35">
        <f t="shared" si="6"/>
        <v>0</v>
      </c>
      <c r="G40" s="35">
        <f>C40+0</f>
        <v>0</v>
      </c>
      <c r="H40" s="35"/>
      <c r="I40" s="35"/>
      <c r="J40" s="36">
        <f t="shared" si="1"/>
        <v>0</v>
      </c>
    </row>
    <row r="41" spans="1:10">
      <c r="A41" s="391"/>
      <c r="B41" s="35" t="s">
        <v>40</v>
      </c>
      <c r="C41" s="35">
        <v>0</v>
      </c>
      <c r="D41" s="35"/>
      <c r="E41" s="35"/>
      <c r="F41" s="35">
        <f t="shared" si="6"/>
        <v>0</v>
      </c>
      <c r="G41" s="35">
        <f>C41+0</f>
        <v>0</v>
      </c>
      <c r="H41" s="35"/>
      <c r="I41" s="35"/>
      <c r="J41" s="36">
        <f t="shared" si="1"/>
        <v>0</v>
      </c>
    </row>
    <row r="42" spans="1:10">
      <c r="A42" s="391"/>
      <c r="B42" s="35" t="s">
        <v>41</v>
      </c>
      <c r="C42" s="35">
        <v>10</v>
      </c>
      <c r="D42" s="35"/>
      <c r="E42" s="35"/>
      <c r="F42" s="35">
        <f t="shared" si="6"/>
        <v>10</v>
      </c>
      <c r="G42" s="35">
        <f>C42+71</f>
        <v>81</v>
      </c>
      <c r="H42" s="35"/>
      <c r="I42" s="35"/>
      <c r="J42" s="36">
        <f t="shared" si="1"/>
        <v>81</v>
      </c>
    </row>
    <row r="43" spans="1:10">
      <c r="A43" s="391"/>
      <c r="B43" s="41" t="s">
        <v>232</v>
      </c>
      <c r="C43" s="41">
        <v>36</v>
      </c>
      <c r="D43" s="41"/>
      <c r="E43" s="41"/>
      <c r="F43" s="35">
        <f t="shared" si="6"/>
        <v>36</v>
      </c>
      <c r="G43" s="35">
        <f>C43+467</f>
        <v>503</v>
      </c>
      <c r="H43" s="41"/>
      <c r="I43" s="41"/>
      <c r="J43" s="36">
        <f t="shared" si="1"/>
        <v>503</v>
      </c>
    </row>
    <row r="44" spans="1:10" ht="15.75" thickBot="1">
      <c r="A44" s="392"/>
      <c r="B44" s="37" t="s">
        <v>223</v>
      </c>
      <c r="C44" s="176">
        <f>C41+C42+C43</f>
        <v>46</v>
      </c>
      <c r="D44" s="38"/>
      <c r="E44" s="38"/>
      <c r="F44" s="176">
        <f>C44+D44+E44</f>
        <v>46</v>
      </c>
      <c r="G44" s="176">
        <f>SUM(G41:G43)</f>
        <v>584</v>
      </c>
      <c r="H44" s="38"/>
      <c r="I44" s="38"/>
      <c r="J44" s="176">
        <f>G44+H44+I44</f>
        <v>584</v>
      </c>
    </row>
    <row r="45" spans="1:10" ht="15.75" thickTop="1">
      <c r="A45" s="395" t="s">
        <v>146</v>
      </c>
      <c r="B45" s="396"/>
      <c r="C45" s="39"/>
      <c r="D45" s="39"/>
      <c r="E45" s="39"/>
      <c r="F45" s="39"/>
      <c r="G45" s="240"/>
      <c r="H45" s="39"/>
      <c r="I45" s="39"/>
      <c r="J45" s="40"/>
    </row>
    <row r="46" spans="1:10">
      <c r="A46" s="390" t="s">
        <v>145</v>
      </c>
      <c r="B46" s="35" t="s">
        <v>144</v>
      </c>
      <c r="C46" s="35">
        <v>628</v>
      </c>
      <c r="D46" s="35"/>
      <c r="E46" s="35"/>
      <c r="F46" s="35">
        <f t="shared" ref="F46:F51" si="7">C46+D46+E46</f>
        <v>628</v>
      </c>
      <c r="G46" s="35">
        <f>C46+6926</f>
        <v>7554</v>
      </c>
      <c r="H46" s="35"/>
      <c r="I46" s="35"/>
      <c r="J46" s="36">
        <f t="shared" si="1"/>
        <v>7554</v>
      </c>
    </row>
    <row r="47" spans="1:10">
      <c r="A47" s="391"/>
      <c r="B47" s="35" t="s">
        <v>39</v>
      </c>
      <c r="C47" s="35">
        <v>392</v>
      </c>
      <c r="D47" s="35"/>
      <c r="E47" s="35"/>
      <c r="F47" s="35">
        <f t="shared" si="7"/>
        <v>392</v>
      </c>
      <c r="G47" s="35">
        <f>C47+3449</f>
        <v>3841</v>
      </c>
      <c r="H47" s="35"/>
      <c r="I47" s="35"/>
      <c r="J47" s="36">
        <f t="shared" si="1"/>
        <v>3841</v>
      </c>
    </row>
    <row r="48" spans="1:10">
      <c r="A48" s="391"/>
      <c r="B48" s="35" t="s">
        <v>143</v>
      </c>
      <c r="C48" s="35">
        <v>0</v>
      </c>
      <c r="D48" s="35"/>
      <c r="E48" s="35"/>
      <c r="F48" s="35">
        <f t="shared" si="7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91"/>
      <c r="B49" s="42" t="s">
        <v>224</v>
      </c>
      <c r="C49" s="35">
        <v>196</v>
      </c>
      <c r="D49" s="35"/>
      <c r="E49" s="35"/>
      <c r="F49" s="35">
        <f t="shared" si="7"/>
        <v>196</v>
      </c>
      <c r="G49" s="35">
        <f>C49+1776</f>
        <v>1972</v>
      </c>
      <c r="H49" s="35"/>
      <c r="I49" s="35"/>
      <c r="J49" s="36">
        <f t="shared" si="1"/>
        <v>1972</v>
      </c>
    </row>
    <row r="50" spans="1:10">
      <c r="A50" s="391"/>
      <c r="B50" s="35" t="s">
        <v>41</v>
      </c>
      <c r="C50" s="35">
        <v>44</v>
      </c>
      <c r="D50" s="35"/>
      <c r="E50" s="35"/>
      <c r="F50" s="35">
        <f t="shared" si="7"/>
        <v>44</v>
      </c>
      <c r="G50" s="35">
        <f>C50+331</f>
        <v>375</v>
      </c>
      <c r="H50" s="35"/>
      <c r="I50" s="35"/>
      <c r="J50" s="36">
        <f t="shared" si="1"/>
        <v>375</v>
      </c>
    </row>
    <row r="51" spans="1:10" ht="15.75" thickBot="1">
      <c r="A51" s="392"/>
      <c r="B51" s="37" t="s">
        <v>42</v>
      </c>
      <c r="C51" s="176">
        <f>C49+C50</f>
        <v>240</v>
      </c>
      <c r="D51" s="38"/>
      <c r="E51" s="38"/>
      <c r="F51" s="176">
        <f t="shared" si="7"/>
        <v>240</v>
      </c>
      <c r="G51" s="176">
        <f>SUM(G49:G50)</f>
        <v>2347</v>
      </c>
      <c r="H51" s="38"/>
      <c r="I51" s="38"/>
      <c r="J51" s="176">
        <f>G51+H51+I51</f>
        <v>2347</v>
      </c>
    </row>
    <row r="52" spans="1:10" ht="15.75" thickTop="1">
      <c r="A52" s="395" t="s">
        <v>11</v>
      </c>
      <c r="B52" s="396"/>
      <c r="C52" s="39"/>
      <c r="D52" s="39"/>
      <c r="E52" s="39"/>
      <c r="F52" s="39"/>
      <c r="G52" s="240"/>
      <c r="H52" s="39"/>
      <c r="I52" s="39"/>
      <c r="J52" s="40"/>
    </row>
    <row r="53" spans="1:10">
      <c r="A53" s="390" t="s">
        <v>145</v>
      </c>
      <c r="B53" s="35" t="s">
        <v>144</v>
      </c>
      <c r="C53" s="35">
        <v>17</v>
      </c>
      <c r="D53" s="35"/>
      <c r="E53" s="35"/>
      <c r="F53" s="35">
        <f t="shared" ref="F53:F57" si="8">C53+D53+E53</f>
        <v>17</v>
      </c>
      <c r="G53" s="35">
        <f>C53+166</f>
        <v>183</v>
      </c>
      <c r="H53" s="35"/>
      <c r="I53" s="35"/>
      <c r="J53" s="36">
        <f t="shared" si="1"/>
        <v>183</v>
      </c>
    </row>
    <row r="54" spans="1:10">
      <c r="A54" s="391"/>
      <c r="B54" s="35" t="s">
        <v>39</v>
      </c>
      <c r="C54" s="35">
        <v>12</v>
      </c>
      <c r="D54" s="35"/>
      <c r="E54" s="35"/>
      <c r="F54" s="35">
        <f t="shared" si="8"/>
        <v>12</v>
      </c>
      <c r="G54" s="35">
        <f>C54+127</f>
        <v>139</v>
      </c>
      <c r="H54" s="35"/>
      <c r="I54" s="35"/>
      <c r="J54" s="36">
        <f t="shared" si="1"/>
        <v>139</v>
      </c>
    </row>
    <row r="55" spans="1:10">
      <c r="A55" s="391"/>
      <c r="B55" s="35" t="s">
        <v>143</v>
      </c>
      <c r="C55" s="35">
        <v>0</v>
      </c>
      <c r="D55" s="35"/>
      <c r="E55" s="35"/>
      <c r="F55" s="35">
        <f t="shared" si="8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91"/>
      <c r="B56" s="35" t="s">
        <v>226</v>
      </c>
      <c r="C56" s="35">
        <v>10</v>
      </c>
      <c r="D56" s="35"/>
      <c r="E56" s="35"/>
      <c r="F56" s="35">
        <f t="shared" si="8"/>
        <v>10</v>
      </c>
      <c r="G56" s="35">
        <f>C56+123</f>
        <v>133</v>
      </c>
      <c r="H56" s="35"/>
      <c r="I56" s="35"/>
      <c r="J56" s="36">
        <f t="shared" si="1"/>
        <v>133</v>
      </c>
    </row>
    <row r="57" spans="1:10">
      <c r="A57" s="391"/>
      <c r="B57" s="35" t="s">
        <v>225</v>
      </c>
      <c r="C57" s="35">
        <v>0</v>
      </c>
      <c r="D57" s="35"/>
      <c r="E57" s="35"/>
      <c r="F57" s="35">
        <f t="shared" si="8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92"/>
      <c r="B58" s="37" t="s">
        <v>42</v>
      </c>
      <c r="C58" s="177">
        <f>C56+C57</f>
        <v>10</v>
      </c>
      <c r="D58" s="41"/>
      <c r="E58" s="41"/>
      <c r="F58" s="177">
        <f>C58+D58+E58</f>
        <v>10</v>
      </c>
      <c r="G58" s="177">
        <f>SUM(G56:G57)</f>
        <v>133</v>
      </c>
      <c r="H58" s="41"/>
      <c r="I58" s="41"/>
      <c r="J58" s="177">
        <f>G58+H58+I58</f>
        <v>133</v>
      </c>
    </row>
    <row r="59" spans="1:10" ht="15.75" thickTop="1">
      <c r="A59" s="395" t="s">
        <v>44</v>
      </c>
      <c r="B59" s="396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98" t="s">
        <v>145</v>
      </c>
      <c r="B60" s="35" t="s">
        <v>45</v>
      </c>
      <c r="C60" s="35">
        <v>99</v>
      </c>
      <c r="D60" s="35"/>
      <c r="E60" s="35"/>
      <c r="F60" s="35">
        <f t="shared" ref="F60:F72" si="9">C60+D60+E60</f>
        <v>99</v>
      </c>
      <c r="G60" s="35">
        <f>C60+4334</f>
        <v>4433</v>
      </c>
      <c r="H60" s="35"/>
      <c r="I60" s="35"/>
      <c r="J60" s="35">
        <f t="shared" si="1"/>
        <v>4433</v>
      </c>
    </row>
    <row r="61" spans="1:10">
      <c r="A61" s="399"/>
      <c r="B61" s="35" t="s">
        <v>39</v>
      </c>
      <c r="C61" s="35">
        <v>82</v>
      </c>
      <c r="D61" s="35"/>
      <c r="E61" s="35"/>
      <c r="F61" s="35">
        <f t="shared" si="9"/>
        <v>82</v>
      </c>
      <c r="G61" s="35">
        <f>C61+3280</f>
        <v>3362</v>
      </c>
      <c r="H61" s="35"/>
      <c r="I61" s="35"/>
      <c r="J61" s="35">
        <f t="shared" si="1"/>
        <v>3362</v>
      </c>
    </row>
    <row r="62" spans="1:10">
      <c r="A62" s="399"/>
      <c r="B62" s="35" t="s">
        <v>143</v>
      </c>
      <c r="C62" s="35">
        <v>0</v>
      </c>
      <c r="D62" s="35"/>
      <c r="E62" s="35"/>
      <c r="F62" s="35">
        <f t="shared" si="9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99"/>
      <c r="B63" s="35" t="s">
        <v>40</v>
      </c>
      <c r="C63" s="35">
        <v>0</v>
      </c>
      <c r="D63" s="35"/>
      <c r="E63" s="35"/>
      <c r="F63" s="35">
        <f t="shared" si="9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99"/>
      <c r="B64" s="35" t="s">
        <v>41</v>
      </c>
      <c r="C64" s="35">
        <v>31</v>
      </c>
      <c r="D64" s="35"/>
      <c r="E64" s="35"/>
      <c r="F64" s="35">
        <f t="shared" si="9"/>
        <v>31</v>
      </c>
      <c r="G64" s="35">
        <f>C64+224</f>
        <v>255</v>
      </c>
      <c r="H64" s="35"/>
      <c r="I64" s="35"/>
      <c r="J64" s="35">
        <f t="shared" si="1"/>
        <v>255</v>
      </c>
    </row>
    <row r="65" spans="1:36">
      <c r="A65" s="399"/>
      <c r="B65" s="42" t="s">
        <v>42</v>
      </c>
      <c r="C65" s="178">
        <f>C63+C64</f>
        <v>31</v>
      </c>
      <c r="D65" s="35"/>
      <c r="E65" s="35"/>
      <c r="F65" s="178">
        <f>C65+D65+E65</f>
        <v>31</v>
      </c>
      <c r="G65" s="178">
        <f>SUM(G63:G64)</f>
        <v>255</v>
      </c>
      <c r="H65" s="35"/>
      <c r="I65" s="35"/>
      <c r="J65" s="178">
        <f>G65+H65+I65</f>
        <v>255</v>
      </c>
    </row>
    <row r="66" spans="1:36" ht="18.75" customHeight="1">
      <c r="A66" s="241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400" t="s">
        <v>145</v>
      </c>
      <c r="B67" s="35" t="s">
        <v>144</v>
      </c>
      <c r="C67" s="35">
        <v>28</v>
      </c>
      <c r="D67" s="35"/>
      <c r="E67" s="35"/>
      <c r="F67" s="35">
        <f t="shared" si="9"/>
        <v>28</v>
      </c>
      <c r="G67" s="35">
        <f>C67+296</f>
        <v>324</v>
      </c>
      <c r="H67" s="35"/>
      <c r="I67" s="35"/>
      <c r="J67" s="35">
        <f t="shared" si="1"/>
        <v>324</v>
      </c>
    </row>
    <row r="68" spans="1:36">
      <c r="A68" s="400"/>
      <c r="B68" s="35" t="s">
        <v>39</v>
      </c>
      <c r="C68" s="35">
        <v>34</v>
      </c>
      <c r="D68" s="35"/>
      <c r="E68" s="35"/>
      <c r="F68" s="35">
        <f t="shared" si="9"/>
        <v>34</v>
      </c>
      <c r="G68" s="35">
        <f>C68+311</f>
        <v>345</v>
      </c>
      <c r="H68" s="35"/>
      <c r="I68" s="35"/>
      <c r="J68" s="35">
        <f t="shared" si="1"/>
        <v>345</v>
      </c>
    </row>
    <row r="69" spans="1:36">
      <c r="A69" s="400"/>
      <c r="B69" s="35" t="s">
        <v>143</v>
      </c>
      <c r="C69" s="35">
        <v>0</v>
      </c>
      <c r="D69" s="35"/>
      <c r="E69" s="35"/>
      <c r="F69" s="35">
        <f t="shared" si="9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400"/>
      <c r="B70" s="35" t="s">
        <v>40</v>
      </c>
      <c r="C70" s="35">
        <v>19</v>
      </c>
      <c r="D70" s="35"/>
      <c r="E70" s="35"/>
      <c r="F70" s="35">
        <f t="shared" si="9"/>
        <v>19</v>
      </c>
      <c r="G70" s="35">
        <f>C70+109</f>
        <v>128</v>
      </c>
      <c r="H70" s="35"/>
      <c r="I70" s="35"/>
      <c r="J70" s="35">
        <f t="shared" si="1"/>
        <v>128</v>
      </c>
    </row>
    <row r="71" spans="1:36">
      <c r="A71" s="400"/>
      <c r="B71" s="35" t="s">
        <v>41</v>
      </c>
      <c r="C71" s="35">
        <v>16</v>
      </c>
      <c r="D71" s="35"/>
      <c r="E71" s="35"/>
      <c r="F71" s="35">
        <f t="shared" si="9"/>
        <v>16</v>
      </c>
      <c r="G71" s="35">
        <f>C71+110</f>
        <v>126</v>
      </c>
      <c r="H71" s="35"/>
      <c r="I71" s="35"/>
      <c r="J71" s="35">
        <f t="shared" si="1"/>
        <v>126</v>
      </c>
    </row>
    <row r="72" spans="1:36">
      <c r="A72" s="400"/>
      <c r="B72" s="42" t="s">
        <v>42</v>
      </c>
      <c r="C72" s="178">
        <f>C70+C71</f>
        <v>35</v>
      </c>
      <c r="D72" s="35"/>
      <c r="E72" s="35"/>
      <c r="F72" s="178">
        <f t="shared" si="9"/>
        <v>35</v>
      </c>
      <c r="G72" s="178">
        <f>SUM(G70:G71)</f>
        <v>254</v>
      </c>
      <c r="H72" s="35"/>
      <c r="I72" s="35"/>
      <c r="J72" s="178">
        <f>G72+H72+I72</f>
        <v>254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401" t="s">
        <v>159</v>
      </c>
      <c r="B74" s="402"/>
      <c r="C74" s="402"/>
      <c r="D74" s="402"/>
      <c r="E74" s="402"/>
      <c r="F74" s="402"/>
      <c r="G74" s="402"/>
      <c r="H74" s="402"/>
      <c r="I74" s="402"/>
      <c r="J74" s="403"/>
    </row>
    <row r="75" spans="1:36" ht="15.75">
      <c r="A75" s="387" t="s">
        <v>33</v>
      </c>
      <c r="B75" s="387"/>
      <c r="C75" s="389" t="s">
        <v>458</v>
      </c>
      <c r="D75" s="389"/>
      <c r="E75" s="389"/>
      <c r="F75" s="389"/>
      <c r="G75" s="389" t="s">
        <v>294</v>
      </c>
      <c r="H75" s="389"/>
      <c r="I75" s="389"/>
      <c r="J75" s="389"/>
    </row>
    <row r="76" spans="1:36" ht="31.5">
      <c r="A76" s="388"/>
      <c r="B76" s="388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34">
        <v>206</v>
      </c>
      <c r="D77" s="42"/>
      <c r="E77" s="42"/>
      <c r="F77" s="178">
        <f>C77+D77+E77</f>
        <v>206</v>
      </c>
      <c r="G77" s="42">
        <f>C77+2576</f>
        <v>2782</v>
      </c>
      <c r="H77" s="42"/>
      <c r="I77" s="42"/>
      <c r="J77" s="178">
        <f>G77+H77+I77</f>
        <v>2782</v>
      </c>
    </row>
    <row r="79" spans="1:36" s="103" customFormat="1">
      <c r="A79" s="397" t="s">
        <v>220</v>
      </c>
      <c r="B79" s="397"/>
      <c r="C79" s="397"/>
      <c r="D79" s="397"/>
      <c r="E79" s="397"/>
      <c r="F79" s="397"/>
      <c r="G79" s="397"/>
      <c r="H79" s="397"/>
      <c r="I79" s="397"/>
      <c r="J79" s="397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6: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17" t="s">
        <v>193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9"/>
    </row>
    <row r="2" spans="1:25" s="86" customFormat="1" ht="15">
      <c r="A2" s="420" t="s">
        <v>12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</row>
    <row r="3" spans="1:25" s="86" customFormat="1" ht="18" customHeight="1">
      <c r="A3" s="421" t="s">
        <v>269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2" t="s">
        <v>456</v>
      </c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</row>
    <row r="4" spans="1:25" s="65" customFormat="1" ht="12.75">
      <c r="A4" s="406" t="s">
        <v>13</v>
      </c>
      <c r="B4" s="406" t="s">
        <v>233</v>
      </c>
      <c r="C4" s="406" t="s">
        <v>229</v>
      </c>
      <c r="D4" s="406" t="s">
        <v>106</v>
      </c>
      <c r="E4" s="423" t="s">
        <v>135</v>
      </c>
      <c r="F4" s="423" t="s">
        <v>108</v>
      </c>
      <c r="G4" s="424" t="s">
        <v>234</v>
      </c>
      <c r="H4" s="424"/>
      <c r="I4" s="425" t="s">
        <v>235</v>
      </c>
      <c r="J4" s="425"/>
      <c r="K4" s="425"/>
      <c r="L4" s="425"/>
      <c r="M4" s="425"/>
      <c r="N4" s="425"/>
      <c r="O4" s="426" t="s">
        <v>237</v>
      </c>
      <c r="P4" s="426"/>
      <c r="Q4" s="426"/>
      <c r="R4" s="426"/>
      <c r="S4" s="426"/>
      <c r="T4" s="427" t="s">
        <v>238</v>
      </c>
      <c r="U4" s="427"/>
      <c r="V4" s="427"/>
      <c r="W4" s="427"/>
      <c r="X4" s="427"/>
      <c r="Y4" s="406" t="s">
        <v>4</v>
      </c>
    </row>
    <row r="5" spans="1:25" s="65" customFormat="1" ht="102">
      <c r="A5" s="406"/>
      <c r="B5" s="406"/>
      <c r="C5" s="406"/>
      <c r="D5" s="406"/>
      <c r="E5" s="423"/>
      <c r="F5" s="423"/>
      <c r="G5" s="411" t="s">
        <v>136</v>
      </c>
      <c r="H5" s="411" t="s">
        <v>137</v>
      </c>
      <c r="I5" s="413" t="s">
        <v>56</v>
      </c>
      <c r="J5" s="413" t="s">
        <v>236</v>
      </c>
      <c r="K5" s="413" t="s">
        <v>14</v>
      </c>
      <c r="L5" s="413" t="s">
        <v>57</v>
      </c>
      <c r="M5" s="413" t="s">
        <v>15</v>
      </c>
      <c r="N5" s="413" t="s">
        <v>58</v>
      </c>
      <c r="O5" s="415" t="s">
        <v>138</v>
      </c>
      <c r="P5" s="415" t="s">
        <v>248</v>
      </c>
      <c r="Q5" s="405" t="s">
        <v>249</v>
      </c>
      <c r="R5" s="405" t="s">
        <v>250</v>
      </c>
      <c r="S5" s="405" t="s">
        <v>251</v>
      </c>
      <c r="T5" s="406" t="s">
        <v>105</v>
      </c>
      <c r="U5" s="407"/>
      <c r="V5" s="406" t="s">
        <v>139</v>
      </c>
      <c r="W5" s="406"/>
      <c r="X5" s="111" t="s">
        <v>140</v>
      </c>
      <c r="Y5" s="406"/>
    </row>
    <row r="6" spans="1:25" s="65" customFormat="1" ht="18" customHeight="1">
      <c r="A6" s="406"/>
      <c r="B6" s="406"/>
      <c r="C6" s="406"/>
      <c r="D6" s="406"/>
      <c r="E6" s="423"/>
      <c r="F6" s="423"/>
      <c r="G6" s="412"/>
      <c r="H6" s="412"/>
      <c r="I6" s="414"/>
      <c r="J6" s="414"/>
      <c r="K6" s="414"/>
      <c r="L6" s="414"/>
      <c r="M6" s="414"/>
      <c r="N6" s="414"/>
      <c r="O6" s="416"/>
      <c r="P6" s="416"/>
      <c r="Q6" s="405"/>
      <c r="R6" s="405"/>
      <c r="S6" s="405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406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406" t="s">
        <v>107</v>
      </c>
      <c r="B8" s="406"/>
      <c r="C8" s="406"/>
      <c r="D8" s="406"/>
      <c r="E8" s="406"/>
      <c r="F8" s="406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10">
        <v>175</v>
      </c>
      <c r="U8" s="410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262</v>
      </c>
      <c r="C9" s="136" t="s">
        <v>265</v>
      </c>
      <c r="D9" s="79" t="s">
        <v>262</v>
      </c>
      <c r="E9" s="242">
        <v>48579</v>
      </c>
      <c r="F9" s="63" t="s">
        <v>268</v>
      </c>
      <c r="G9" s="219">
        <v>1779</v>
      </c>
      <c r="H9" s="59" t="s">
        <v>270</v>
      </c>
      <c r="I9" s="87" t="s">
        <v>270</v>
      </c>
      <c r="J9" s="87" t="s">
        <v>270</v>
      </c>
      <c r="K9" s="87" t="s">
        <v>270</v>
      </c>
      <c r="L9" s="87" t="s">
        <v>270</v>
      </c>
      <c r="M9" s="87" t="s">
        <v>270</v>
      </c>
      <c r="N9" s="87" t="s">
        <v>270</v>
      </c>
      <c r="O9" s="219">
        <v>1280</v>
      </c>
      <c r="P9" s="219">
        <v>1167</v>
      </c>
      <c r="Q9" s="219">
        <v>1280</v>
      </c>
      <c r="R9" s="219">
        <v>1167</v>
      </c>
      <c r="S9" s="204">
        <v>192</v>
      </c>
      <c r="T9" s="88" t="s">
        <v>270</v>
      </c>
      <c r="U9" s="88" t="s">
        <v>270</v>
      </c>
      <c r="V9" s="88" t="s">
        <v>270</v>
      </c>
      <c r="W9" s="88" t="s">
        <v>270</v>
      </c>
      <c r="X9" s="88" t="s">
        <v>270</v>
      </c>
      <c r="Y9" s="90"/>
    </row>
    <row r="10" spans="1:25" s="86" customFormat="1">
      <c r="A10" s="110">
        <v>2</v>
      </c>
      <c r="B10" s="79" t="s">
        <v>262</v>
      </c>
      <c r="C10" s="136" t="s">
        <v>266</v>
      </c>
      <c r="D10" s="79" t="s">
        <v>262</v>
      </c>
      <c r="E10" s="243">
        <v>46022</v>
      </c>
      <c r="F10" s="63" t="s">
        <v>268</v>
      </c>
      <c r="G10" s="219">
        <v>1200</v>
      </c>
      <c r="H10" s="59" t="s">
        <v>270</v>
      </c>
      <c r="I10" s="87" t="s">
        <v>270</v>
      </c>
      <c r="J10" s="87" t="s">
        <v>270</v>
      </c>
      <c r="K10" s="87" t="s">
        <v>270</v>
      </c>
      <c r="L10" s="87" t="s">
        <v>270</v>
      </c>
      <c r="M10" s="87" t="s">
        <v>270</v>
      </c>
      <c r="N10" s="87" t="s">
        <v>270</v>
      </c>
      <c r="O10" s="219">
        <v>864</v>
      </c>
      <c r="P10" s="219">
        <v>720</v>
      </c>
      <c r="Q10" s="219">
        <v>864</v>
      </c>
      <c r="R10" s="219">
        <v>720</v>
      </c>
      <c r="S10" s="204">
        <v>149</v>
      </c>
      <c r="T10" s="88" t="s">
        <v>270</v>
      </c>
      <c r="U10" s="88" t="s">
        <v>270</v>
      </c>
      <c r="V10" s="88" t="s">
        <v>270</v>
      </c>
      <c r="W10" s="88" t="s">
        <v>270</v>
      </c>
      <c r="X10" s="88" t="s">
        <v>270</v>
      </c>
      <c r="Y10" s="91"/>
    </row>
    <row r="11" spans="1:25" s="86" customFormat="1">
      <c r="A11" s="110">
        <v>3</v>
      </c>
      <c r="B11" s="79" t="s">
        <v>262</v>
      </c>
      <c r="C11" s="136" t="s">
        <v>267</v>
      </c>
      <c r="D11" s="79" t="s">
        <v>262</v>
      </c>
      <c r="E11" s="244">
        <v>46507</v>
      </c>
      <c r="F11" s="63" t="s">
        <v>268</v>
      </c>
      <c r="G11" s="219">
        <v>1158</v>
      </c>
      <c r="H11" s="59" t="s">
        <v>270</v>
      </c>
      <c r="I11" s="87" t="s">
        <v>270</v>
      </c>
      <c r="J11" s="87" t="s">
        <v>270</v>
      </c>
      <c r="K11" s="87" t="s">
        <v>270</v>
      </c>
      <c r="L11" s="87" t="s">
        <v>270</v>
      </c>
      <c r="M11" s="87" t="s">
        <v>270</v>
      </c>
      <c r="N11" s="87" t="s">
        <v>270</v>
      </c>
      <c r="O11" s="219">
        <v>834</v>
      </c>
      <c r="P11" s="219">
        <v>695</v>
      </c>
      <c r="Q11" s="219">
        <v>834</v>
      </c>
      <c r="R11" s="219">
        <v>695</v>
      </c>
      <c r="S11" s="204">
        <v>133</v>
      </c>
      <c r="T11" s="88" t="s">
        <v>270</v>
      </c>
      <c r="U11" s="88" t="s">
        <v>270</v>
      </c>
      <c r="V11" s="88" t="s">
        <v>270</v>
      </c>
      <c r="W11" s="88" t="s">
        <v>270</v>
      </c>
      <c r="X11" s="88" t="s">
        <v>270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68" t="s">
        <v>271</v>
      </c>
      <c r="P15" s="85"/>
      <c r="R15" s="202"/>
    </row>
    <row r="16" spans="1:25" ht="12.75">
      <c r="B16" s="168" t="s">
        <v>276</v>
      </c>
      <c r="P16" s="85"/>
      <c r="R16" s="202"/>
    </row>
    <row r="17" spans="16:25">
      <c r="P17" s="85"/>
    </row>
    <row r="18" spans="16:25">
      <c r="P18" s="85"/>
    </row>
    <row r="25" spans="16:25">
      <c r="V25" s="408"/>
      <c r="W25" s="408"/>
      <c r="X25" s="408"/>
      <c r="Y25" s="408"/>
    </row>
    <row r="26" spans="16:25">
      <c r="V26" s="408"/>
      <c r="W26" s="408"/>
      <c r="X26" s="408"/>
      <c r="Y26" s="408"/>
    </row>
    <row r="27" spans="16:25">
      <c r="V27" s="409"/>
      <c r="W27" s="409"/>
      <c r="X27" s="409"/>
      <c r="Y27" s="409"/>
    </row>
    <row r="28" spans="16:25">
      <c r="V28" s="404"/>
      <c r="W28" s="112"/>
      <c r="X28" s="404"/>
      <c r="Y28" s="112"/>
    </row>
    <row r="29" spans="16:25">
      <c r="V29" s="404"/>
      <c r="W29" s="112"/>
      <c r="X29" s="404"/>
      <c r="Y29" s="112"/>
    </row>
    <row r="30" spans="16:25">
      <c r="V30" s="404"/>
      <c r="W30" s="404"/>
      <c r="X30" s="404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28" t="s">
        <v>244</v>
      </c>
      <c r="B1" s="429"/>
      <c r="C1" s="429"/>
      <c r="D1" s="429"/>
      <c r="E1" s="429"/>
      <c r="F1" s="429"/>
      <c r="G1" s="429"/>
      <c r="H1" s="429"/>
      <c r="I1" s="429"/>
      <c r="J1" s="430"/>
    </row>
    <row r="2" spans="1:12">
      <c r="A2" s="431" t="s">
        <v>47</v>
      </c>
      <c r="B2" s="431"/>
      <c r="C2" s="431"/>
      <c r="D2" s="431"/>
      <c r="E2" s="431"/>
      <c r="F2" s="432" t="s">
        <v>71</v>
      </c>
      <c r="G2" s="432"/>
      <c r="H2" s="432"/>
      <c r="I2" s="432"/>
      <c r="J2" s="432"/>
      <c r="K2" s="6"/>
      <c r="L2" s="6"/>
    </row>
    <row r="3" spans="1:12">
      <c r="A3" s="433" t="s">
        <v>243</v>
      </c>
      <c r="B3" s="433"/>
      <c r="C3" s="433"/>
      <c r="D3" s="433"/>
      <c r="E3" s="433"/>
      <c r="F3" s="433"/>
      <c r="G3" s="433"/>
      <c r="H3" s="433"/>
      <c r="I3" s="433"/>
      <c r="J3" s="433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2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79" customWidth="1"/>
    <col min="2" max="2" width="21.42578125" style="179" customWidth="1"/>
    <col min="3" max="3" width="18.85546875" style="179" customWidth="1"/>
    <col min="4" max="4" width="30.85546875" style="179" bestFit="1" customWidth="1"/>
    <col min="5" max="5" width="14.28515625" style="179" customWidth="1"/>
    <col min="6" max="6" width="15.140625" style="179" customWidth="1"/>
    <col min="7" max="7" width="26.42578125" style="179" customWidth="1"/>
    <col min="8" max="8" width="21.7109375" style="179" customWidth="1"/>
    <col min="9" max="9" width="16.85546875" style="179" customWidth="1"/>
    <col min="10" max="10" width="9.140625" style="179" customWidth="1"/>
    <col min="11" max="11" width="14.140625" style="179" customWidth="1"/>
    <col min="12" max="12" width="10" style="179" customWidth="1"/>
    <col min="13" max="16384" width="10" style="179"/>
  </cols>
  <sheetData>
    <row r="1" spans="1:11" ht="15" customHeight="1">
      <c r="A1" s="446" t="s">
        <v>282</v>
      </c>
      <c r="B1" s="447"/>
      <c r="C1" s="447"/>
      <c r="D1" s="447"/>
      <c r="E1" s="447"/>
      <c r="F1" s="447"/>
      <c r="G1" s="447"/>
      <c r="H1" s="447"/>
      <c r="I1" s="448"/>
      <c r="J1" s="181"/>
      <c r="K1" s="181"/>
    </row>
    <row r="2" spans="1:11" ht="15" customHeight="1">
      <c r="A2" s="449" t="s">
        <v>280</v>
      </c>
      <c r="B2" s="450"/>
      <c r="C2" s="450"/>
      <c r="D2" s="450"/>
      <c r="E2" s="450"/>
      <c r="F2" s="450"/>
      <c r="G2" s="450"/>
      <c r="H2" s="450"/>
      <c r="I2" s="450"/>
      <c r="J2" s="181"/>
      <c r="K2" s="181"/>
    </row>
    <row r="3" spans="1:11" ht="15" customHeight="1">
      <c r="A3" s="439" t="s">
        <v>321</v>
      </c>
      <c r="B3" s="437"/>
      <c r="C3" s="437"/>
      <c r="D3" s="437"/>
      <c r="E3" s="437"/>
      <c r="F3" s="437"/>
      <c r="G3" s="437"/>
      <c r="H3" s="437"/>
      <c r="I3" s="437"/>
      <c r="J3" s="181"/>
      <c r="K3" s="181"/>
    </row>
    <row r="4" spans="1:11" ht="75" customHeight="1">
      <c r="A4" s="182" t="s">
        <v>23</v>
      </c>
      <c r="B4" s="182" t="s">
        <v>73</v>
      </c>
      <c r="C4" s="182" t="s">
        <v>74</v>
      </c>
      <c r="D4" s="182" t="s">
        <v>24</v>
      </c>
      <c r="E4" s="182" t="s">
        <v>25</v>
      </c>
      <c r="F4" s="182" t="s">
        <v>16</v>
      </c>
      <c r="G4" s="182" t="s">
        <v>75</v>
      </c>
      <c r="H4" s="182" t="s">
        <v>76</v>
      </c>
      <c r="I4" s="182" t="s">
        <v>148</v>
      </c>
      <c r="J4" s="181"/>
      <c r="K4" s="181"/>
    </row>
    <row r="5" spans="1:11" ht="15" customHeight="1">
      <c r="A5" s="183">
        <v>1</v>
      </c>
      <c r="B5" s="183">
        <v>2</v>
      </c>
      <c r="C5" s="183">
        <v>3</v>
      </c>
      <c r="D5" s="184" t="s">
        <v>26</v>
      </c>
      <c r="E5" s="183">
        <v>5</v>
      </c>
      <c r="F5" s="183">
        <v>6</v>
      </c>
      <c r="G5" s="183">
        <v>7</v>
      </c>
      <c r="H5" s="183">
        <v>8</v>
      </c>
      <c r="I5" s="183">
        <v>9</v>
      </c>
      <c r="J5" s="181"/>
      <c r="K5" s="181"/>
    </row>
    <row r="6" spans="1:11" ht="15" customHeight="1">
      <c r="A6" s="185" t="s">
        <v>290</v>
      </c>
      <c r="B6" s="186">
        <v>20</v>
      </c>
      <c r="C6" s="187">
        <v>88</v>
      </c>
      <c r="D6" s="186">
        <f t="shared" ref="D6:D17" si="0">B6+C6</f>
        <v>108</v>
      </c>
      <c r="E6" s="186">
        <v>18</v>
      </c>
      <c r="F6" s="186">
        <v>12</v>
      </c>
      <c r="G6" s="186">
        <v>78</v>
      </c>
      <c r="H6" s="181"/>
      <c r="I6" s="181"/>
      <c r="J6" s="181"/>
      <c r="K6" s="181"/>
    </row>
    <row r="7" spans="1:11" ht="15" customHeight="1">
      <c r="A7" s="185" t="s">
        <v>298</v>
      </c>
      <c r="B7" s="181">
        <v>2</v>
      </c>
      <c r="C7" s="181">
        <v>72</v>
      </c>
      <c r="D7" s="186">
        <f t="shared" si="0"/>
        <v>74</v>
      </c>
      <c r="E7" s="181">
        <v>16</v>
      </c>
      <c r="F7" s="181">
        <v>11</v>
      </c>
      <c r="G7" s="181">
        <v>47</v>
      </c>
      <c r="H7" s="181"/>
      <c r="I7" s="181"/>
      <c r="J7" s="181"/>
      <c r="K7" s="181"/>
    </row>
    <row r="8" spans="1:11" ht="15" customHeight="1">
      <c r="A8" s="185" t="s">
        <v>299</v>
      </c>
      <c r="B8" s="181">
        <v>6</v>
      </c>
      <c r="C8" s="181">
        <v>60</v>
      </c>
      <c r="D8" s="186">
        <f t="shared" si="0"/>
        <v>66</v>
      </c>
      <c r="E8" s="181">
        <v>12</v>
      </c>
      <c r="F8" s="181">
        <v>10</v>
      </c>
      <c r="G8" s="181">
        <v>44</v>
      </c>
      <c r="H8" s="181"/>
      <c r="I8" s="181"/>
      <c r="J8" s="181"/>
      <c r="K8" s="181"/>
    </row>
    <row r="9" spans="1:11" ht="15" customHeight="1">
      <c r="A9" s="185" t="s">
        <v>300</v>
      </c>
      <c r="B9" s="181">
        <v>0</v>
      </c>
      <c r="C9" s="181">
        <v>40</v>
      </c>
      <c r="D9" s="186">
        <f t="shared" si="0"/>
        <v>40</v>
      </c>
      <c r="E9" s="206">
        <v>21</v>
      </c>
      <c r="F9" s="206">
        <v>8</v>
      </c>
      <c r="G9" s="206">
        <v>11</v>
      </c>
      <c r="H9" s="181"/>
      <c r="I9" s="181"/>
      <c r="J9" s="181"/>
      <c r="K9" s="181"/>
    </row>
    <row r="10" spans="1:11" ht="15" customHeight="1">
      <c r="A10" s="185" t="s">
        <v>302</v>
      </c>
      <c r="B10" s="181">
        <v>0</v>
      </c>
      <c r="C10" s="181">
        <v>60</v>
      </c>
      <c r="D10" s="181">
        <f t="shared" si="0"/>
        <v>60</v>
      </c>
      <c r="E10" s="181">
        <v>24</v>
      </c>
      <c r="F10" s="181">
        <v>7</v>
      </c>
      <c r="G10" s="181">
        <v>29</v>
      </c>
      <c r="H10" s="181"/>
      <c r="I10" s="181"/>
      <c r="J10" s="181"/>
      <c r="K10" s="181"/>
    </row>
    <row r="11" spans="1:11" ht="15" customHeight="1">
      <c r="A11" s="257" t="s">
        <v>304</v>
      </c>
      <c r="B11" s="181">
        <v>4</v>
      </c>
      <c r="C11" s="181">
        <v>66</v>
      </c>
      <c r="D11" s="181">
        <f t="shared" si="0"/>
        <v>70</v>
      </c>
      <c r="E11" s="181">
        <v>19</v>
      </c>
      <c r="F11" s="181">
        <v>10</v>
      </c>
      <c r="G11" s="181">
        <v>41</v>
      </c>
      <c r="H11" s="181"/>
      <c r="I11" s="181"/>
      <c r="J11" s="181"/>
      <c r="K11" s="181"/>
    </row>
    <row r="12" spans="1:11" ht="15" customHeight="1">
      <c r="A12" s="185" t="s">
        <v>305</v>
      </c>
      <c r="B12" s="181">
        <v>4</v>
      </c>
      <c r="C12" s="181">
        <v>88</v>
      </c>
      <c r="D12" s="181">
        <f t="shared" si="0"/>
        <v>92</v>
      </c>
      <c r="E12" s="181">
        <v>19</v>
      </c>
      <c r="F12" s="181">
        <v>10</v>
      </c>
      <c r="G12" s="181">
        <v>63</v>
      </c>
      <c r="H12" s="181"/>
      <c r="I12" s="181"/>
      <c r="J12" s="181"/>
      <c r="K12" s="181"/>
    </row>
    <row r="13" spans="1:11" ht="15" customHeight="1">
      <c r="A13" s="185" t="s">
        <v>308</v>
      </c>
      <c r="B13" s="181">
        <v>0</v>
      </c>
      <c r="C13" s="181">
        <v>60</v>
      </c>
      <c r="D13" s="181">
        <f t="shared" si="0"/>
        <v>60</v>
      </c>
      <c r="E13" s="181">
        <v>18</v>
      </c>
      <c r="F13" s="181">
        <v>6</v>
      </c>
      <c r="G13" s="181">
        <v>36</v>
      </c>
      <c r="H13" s="181"/>
      <c r="I13" s="181"/>
      <c r="J13" s="181"/>
      <c r="K13" s="181"/>
    </row>
    <row r="14" spans="1:11" ht="15" customHeight="1">
      <c r="A14" s="185" t="s">
        <v>309</v>
      </c>
      <c r="B14" s="181">
        <v>0</v>
      </c>
      <c r="C14" s="181">
        <v>92</v>
      </c>
      <c r="D14" s="181">
        <f t="shared" si="0"/>
        <v>92</v>
      </c>
      <c r="E14" s="181">
        <v>17</v>
      </c>
      <c r="F14" s="181">
        <v>10</v>
      </c>
      <c r="G14" s="181">
        <v>65</v>
      </c>
      <c r="H14" s="181"/>
      <c r="I14" s="181"/>
      <c r="J14" s="181"/>
      <c r="K14" s="181"/>
    </row>
    <row r="15" spans="1:11" ht="15" customHeight="1">
      <c r="A15" s="185" t="s">
        <v>291</v>
      </c>
      <c r="B15" s="181">
        <v>2</v>
      </c>
      <c r="C15" s="181">
        <v>100</v>
      </c>
      <c r="D15" s="181">
        <f t="shared" si="0"/>
        <v>102</v>
      </c>
      <c r="E15" s="181">
        <v>30</v>
      </c>
      <c r="F15" s="181">
        <v>12</v>
      </c>
      <c r="G15" s="181">
        <v>60</v>
      </c>
      <c r="H15" s="181"/>
      <c r="I15" s="181"/>
      <c r="J15" s="181"/>
      <c r="K15" s="181"/>
    </row>
    <row r="16" spans="1:11" ht="15" customHeight="1">
      <c r="A16" s="185" t="s">
        <v>292</v>
      </c>
      <c r="B16" s="305">
        <v>0</v>
      </c>
      <c r="C16" s="305">
        <v>56</v>
      </c>
      <c r="D16" s="181">
        <f t="shared" si="0"/>
        <v>56</v>
      </c>
      <c r="E16" s="306">
        <v>30</v>
      </c>
      <c r="F16" s="307">
        <v>8</v>
      </c>
      <c r="G16" s="306">
        <v>18</v>
      </c>
      <c r="H16" s="181"/>
      <c r="I16" s="181"/>
      <c r="J16" s="181"/>
      <c r="K16" s="181"/>
    </row>
    <row r="17" spans="1:11" ht="15" customHeight="1">
      <c r="A17" s="185" t="s">
        <v>293</v>
      </c>
      <c r="B17" s="181">
        <v>2</v>
      </c>
      <c r="C17" s="237">
        <v>48</v>
      </c>
      <c r="D17" s="181">
        <f t="shared" si="0"/>
        <v>50</v>
      </c>
      <c r="E17" s="236">
        <v>24</v>
      </c>
      <c r="F17" s="236">
        <v>8</v>
      </c>
      <c r="G17" s="236">
        <v>18</v>
      </c>
      <c r="H17" s="181"/>
      <c r="I17" s="181"/>
      <c r="J17" s="181"/>
      <c r="K17" s="181"/>
    </row>
    <row r="18" spans="1:11" ht="15" customHeight="1">
      <c r="A18" s="189"/>
      <c r="B18" s="186"/>
      <c r="C18" s="187"/>
      <c r="D18" s="186"/>
      <c r="E18" s="186"/>
      <c r="F18" s="186"/>
      <c r="G18" s="186"/>
      <c r="H18" s="181"/>
      <c r="I18" s="181"/>
      <c r="J18" s="181"/>
      <c r="K18" s="181"/>
    </row>
    <row r="19" spans="1:11" ht="15" customHeight="1">
      <c r="A19" s="190" t="s">
        <v>3</v>
      </c>
      <c r="B19" s="191">
        <f>SUM(B6:B18)</f>
        <v>40</v>
      </c>
      <c r="C19" s="191">
        <f>SUM(C6:C18)</f>
        <v>830</v>
      </c>
      <c r="D19" s="191">
        <f t="shared" ref="D19:G19" si="1">SUM(D6:D18)</f>
        <v>870</v>
      </c>
      <c r="E19" s="191">
        <f t="shared" si="1"/>
        <v>248</v>
      </c>
      <c r="F19" s="191">
        <f t="shared" si="1"/>
        <v>112</v>
      </c>
      <c r="G19" s="191">
        <f t="shared" si="1"/>
        <v>510</v>
      </c>
      <c r="H19" s="191"/>
      <c r="I19" s="191"/>
      <c r="J19" s="181"/>
      <c r="K19" s="181"/>
    </row>
    <row r="20" spans="1:11" ht="15" customHeight="1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</row>
    <row r="21" spans="1:11" ht="15" customHeight="1">
      <c r="A21" s="446" t="s">
        <v>281</v>
      </c>
      <c r="B21" s="451"/>
      <c r="C21" s="451"/>
      <c r="D21" s="451"/>
      <c r="E21" s="451"/>
      <c r="F21" s="451"/>
      <c r="G21" s="451"/>
      <c r="H21" s="451"/>
      <c r="I21" s="452"/>
      <c r="J21" s="181"/>
      <c r="K21" s="181"/>
    </row>
    <row r="22" spans="1:11" ht="15" customHeight="1">
      <c r="A22" s="439" t="s">
        <v>321</v>
      </c>
      <c r="B22" s="437"/>
      <c r="C22" s="437"/>
      <c r="D22" s="437"/>
      <c r="E22" s="437"/>
      <c r="F22" s="437"/>
      <c r="G22" s="437"/>
      <c r="H22" s="437"/>
      <c r="I22" s="437"/>
      <c r="J22" s="181"/>
      <c r="K22" s="181"/>
    </row>
    <row r="23" spans="1:11" ht="46.5" customHeight="1">
      <c r="A23" s="192" t="s">
        <v>13</v>
      </c>
      <c r="B23" s="193" t="s">
        <v>77</v>
      </c>
      <c r="C23" s="193" t="s">
        <v>78</v>
      </c>
      <c r="D23" s="181"/>
      <c r="E23" s="181"/>
      <c r="F23" s="181"/>
      <c r="G23" s="181"/>
      <c r="H23" s="181"/>
      <c r="I23" s="181"/>
      <c r="J23" s="181"/>
      <c r="K23" s="181"/>
    </row>
    <row r="24" spans="1:11" ht="29.85" customHeight="1">
      <c r="A24" s="207">
        <v>1</v>
      </c>
      <c r="B24" s="286" t="s">
        <v>307</v>
      </c>
      <c r="C24" s="291">
        <v>16</v>
      </c>
      <c r="D24" s="181"/>
      <c r="E24" s="181"/>
      <c r="F24" s="181"/>
      <c r="G24" s="181"/>
      <c r="H24" s="181"/>
      <c r="I24" s="181"/>
      <c r="J24" s="181"/>
      <c r="K24" s="181"/>
    </row>
    <row r="25" spans="1:11" ht="29.85" customHeight="1">
      <c r="A25" s="285">
        <v>2</v>
      </c>
      <c r="B25" s="287" t="s">
        <v>306</v>
      </c>
      <c r="C25" s="291">
        <v>6</v>
      </c>
      <c r="D25" s="205"/>
      <c r="E25" s="205"/>
      <c r="F25" s="181"/>
      <c r="G25" s="181"/>
      <c r="H25" s="181"/>
      <c r="I25" s="181"/>
      <c r="J25" s="181"/>
      <c r="K25" s="181"/>
    </row>
    <row r="26" spans="1:11" ht="29.85" customHeight="1">
      <c r="A26" s="207">
        <v>3</v>
      </c>
      <c r="B26" s="288" t="s">
        <v>301</v>
      </c>
      <c r="C26" s="308">
        <v>24</v>
      </c>
      <c r="D26" s="205"/>
      <c r="E26" s="205"/>
      <c r="F26" s="181"/>
      <c r="G26" s="181"/>
      <c r="H26" s="181"/>
      <c r="I26" s="181"/>
      <c r="J26" s="181"/>
      <c r="K26" s="181"/>
    </row>
    <row r="27" spans="1:11" ht="29.85" customHeight="1">
      <c r="A27" s="285">
        <v>4</v>
      </c>
      <c r="B27" s="311" t="s">
        <v>408</v>
      </c>
      <c r="C27" s="312">
        <v>2</v>
      </c>
      <c r="D27" s="205"/>
      <c r="E27" s="205"/>
      <c r="F27" s="181"/>
      <c r="G27" s="181"/>
      <c r="H27" s="181"/>
      <c r="I27" s="181"/>
      <c r="J27" s="181"/>
      <c r="K27" s="181"/>
    </row>
    <row r="28" spans="1:11" ht="29.85" customHeight="1">
      <c r="A28" s="207"/>
      <c r="B28" s="238"/>
      <c r="C28" s="235"/>
      <c r="D28" s="181"/>
      <c r="E28" s="181"/>
      <c r="F28" s="181"/>
      <c r="G28" s="181"/>
      <c r="H28" s="181"/>
      <c r="I28" s="181"/>
      <c r="J28" s="181"/>
      <c r="K28" s="181"/>
    </row>
    <row r="29" spans="1:11" ht="15" customHeight="1">
      <c r="A29" s="444" t="s">
        <v>79</v>
      </c>
      <c r="B29" s="445"/>
      <c r="C29" s="445"/>
      <c r="D29" s="445"/>
      <c r="E29" s="445"/>
      <c r="F29" s="445"/>
      <c r="G29" s="445"/>
      <c r="H29" s="445"/>
      <c r="I29" s="445"/>
      <c r="J29" s="181"/>
      <c r="K29" s="181"/>
    </row>
    <row r="30" spans="1:11" ht="75" customHeight="1">
      <c r="A30" s="192" t="s">
        <v>13</v>
      </c>
      <c r="B30" s="193" t="s">
        <v>80</v>
      </c>
      <c r="C30" s="193" t="s">
        <v>78</v>
      </c>
      <c r="D30" s="182" t="s">
        <v>149</v>
      </c>
      <c r="E30" s="181"/>
      <c r="F30" s="181"/>
      <c r="G30" s="181"/>
      <c r="H30" s="181"/>
      <c r="I30" s="181"/>
      <c r="J30" s="181"/>
      <c r="K30" s="181"/>
    </row>
    <row r="31" spans="1:11" ht="30">
      <c r="A31" s="195">
        <v>1</v>
      </c>
      <c r="B31" s="208" t="s">
        <v>285</v>
      </c>
      <c r="C31" s="194">
        <v>16</v>
      </c>
      <c r="D31" s="181"/>
      <c r="E31" s="181"/>
      <c r="F31" s="181"/>
      <c r="G31" s="181"/>
      <c r="H31" s="181"/>
      <c r="I31" s="181"/>
      <c r="J31" s="181"/>
      <c r="K31" s="181"/>
    </row>
    <row r="32" spans="1:11" ht="15" customHeight="1">
      <c r="A32" s="195"/>
      <c r="B32" s="196"/>
      <c r="C32" s="196"/>
      <c r="D32" s="181"/>
      <c r="E32" s="181"/>
      <c r="F32" s="181"/>
      <c r="G32" s="181"/>
      <c r="H32" s="181"/>
      <c r="I32" s="181"/>
      <c r="J32" s="181"/>
      <c r="K32" s="181"/>
    </row>
    <row r="33" spans="1:11" ht="15" customHeight="1">
      <c r="A33" s="195"/>
      <c r="B33" s="196"/>
      <c r="C33" s="196"/>
      <c r="D33" s="181"/>
      <c r="E33" s="181"/>
      <c r="F33" s="181"/>
      <c r="G33" s="181"/>
      <c r="H33" s="181"/>
      <c r="I33" s="181"/>
      <c r="J33" s="181"/>
      <c r="K33" s="181"/>
    </row>
    <row r="34" spans="1:11" ht="15" customHeight="1">
      <c r="A34" s="195"/>
      <c r="B34" s="196"/>
      <c r="C34" s="196"/>
      <c r="D34" s="181"/>
      <c r="E34" s="181"/>
      <c r="F34" s="181"/>
      <c r="G34" s="181"/>
      <c r="H34" s="181"/>
      <c r="I34" s="181"/>
      <c r="J34" s="181"/>
      <c r="K34" s="181"/>
    </row>
    <row r="35" spans="1:11" ht="15" customHeight="1">
      <c r="A35" s="199" t="s">
        <v>283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1" ht="15" customHeight="1">
      <c r="A36" s="439" t="s">
        <v>322</v>
      </c>
      <c r="B36" s="437"/>
      <c r="C36" s="437"/>
      <c r="D36" s="437"/>
      <c r="E36" s="437"/>
      <c r="F36" s="437"/>
      <c r="G36" s="437"/>
      <c r="H36" s="437"/>
      <c r="I36" s="437"/>
      <c r="J36" s="437"/>
      <c r="K36" s="437"/>
    </row>
    <row r="37" spans="1:11" ht="15" customHeight="1">
      <c r="A37" s="434" t="s">
        <v>48</v>
      </c>
      <c r="B37" s="441" t="s">
        <v>23</v>
      </c>
      <c r="C37" s="443" t="s">
        <v>13</v>
      </c>
      <c r="D37" s="441" t="s">
        <v>28</v>
      </c>
      <c r="E37" s="434" t="s">
        <v>29</v>
      </c>
      <c r="F37" s="434" t="s">
        <v>30</v>
      </c>
      <c r="G37" s="441" t="s">
        <v>31</v>
      </c>
      <c r="H37" s="441" t="s">
        <v>32</v>
      </c>
      <c r="I37" s="434" t="s">
        <v>81</v>
      </c>
      <c r="J37" s="435"/>
      <c r="K37" s="435"/>
    </row>
    <row r="38" spans="1:11" ht="48.75" customHeight="1">
      <c r="A38" s="440"/>
      <c r="B38" s="442"/>
      <c r="C38" s="440"/>
      <c r="D38" s="442"/>
      <c r="E38" s="440"/>
      <c r="F38" s="440"/>
      <c r="G38" s="442"/>
      <c r="H38" s="442"/>
      <c r="I38" s="246" t="s">
        <v>150</v>
      </c>
      <c r="J38" s="192" t="s">
        <v>82</v>
      </c>
      <c r="K38" s="193" t="s">
        <v>151</v>
      </c>
    </row>
    <row r="39" spans="1:11" ht="45">
      <c r="A39" s="233">
        <v>2024</v>
      </c>
      <c r="B39" s="239" t="s">
        <v>323</v>
      </c>
      <c r="C39" s="266">
        <v>1</v>
      </c>
      <c r="D39" s="273" t="s">
        <v>324</v>
      </c>
      <c r="E39" s="273">
        <v>83</v>
      </c>
      <c r="F39" s="274" t="s">
        <v>101</v>
      </c>
      <c r="G39" s="314" t="s">
        <v>366</v>
      </c>
      <c r="H39" s="276"/>
      <c r="I39" s="315" t="s">
        <v>307</v>
      </c>
      <c r="J39" s="245"/>
      <c r="K39" s="196"/>
    </row>
    <row r="40" spans="1:11" ht="30">
      <c r="A40" s="233">
        <v>2024</v>
      </c>
      <c r="B40" s="239" t="s">
        <v>323</v>
      </c>
      <c r="C40" s="266">
        <v>2</v>
      </c>
      <c r="D40" s="273" t="s">
        <v>325</v>
      </c>
      <c r="E40" s="273">
        <v>97</v>
      </c>
      <c r="F40" s="274" t="s">
        <v>119</v>
      </c>
      <c r="G40" s="314" t="s">
        <v>398</v>
      </c>
      <c r="H40" s="276"/>
      <c r="I40" s="316" t="s">
        <v>301</v>
      </c>
      <c r="J40" s="245"/>
      <c r="K40" s="196"/>
    </row>
    <row r="41" spans="1:11" ht="30">
      <c r="A41" s="233">
        <v>2024</v>
      </c>
      <c r="B41" s="239" t="s">
        <v>323</v>
      </c>
      <c r="C41" s="266">
        <v>3</v>
      </c>
      <c r="D41" s="273" t="s">
        <v>326</v>
      </c>
      <c r="E41" s="273">
        <v>58</v>
      </c>
      <c r="F41" s="274" t="s">
        <v>327</v>
      </c>
      <c r="G41" s="314" t="s">
        <v>367</v>
      </c>
      <c r="H41" s="276"/>
      <c r="I41" s="316" t="s">
        <v>301</v>
      </c>
      <c r="J41" s="245"/>
      <c r="K41" s="196"/>
    </row>
    <row r="42" spans="1:11" ht="45">
      <c r="A42" s="233">
        <v>2024</v>
      </c>
      <c r="B42" s="239" t="s">
        <v>323</v>
      </c>
      <c r="C42" s="266">
        <v>4</v>
      </c>
      <c r="D42" s="273" t="s">
        <v>328</v>
      </c>
      <c r="E42" s="273">
        <v>79</v>
      </c>
      <c r="F42" s="274" t="s">
        <v>119</v>
      </c>
      <c r="G42" s="314" t="s">
        <v>399</v>
      </c>
      <c r="H42" s="276"/>
      <c r="I42" s="316" t="s">
        <v>307</v>
      </c>
      <c r="J42" s="245"/>
      <c r="K42" s="196"/>
    </row>
    <row r="43" spans="1:11" ht="60">
      <c r="A43" s="233">
        <v>2024</v>
      </c>
      <c r="B43" s="239" t="s">
        <v>323</v>
      </c>
      <c r="C43" s="266">
        <v>5</v>
      </c>
      <c r="D43" s="273" t="s">
        <v>329</v>
      </c>
      <c r="E43" s="273">
        <v>85</v>
      </c>
      <c r="F43" s="274" t="s">
        <v>101</v>
      </c>
      <c r="G43" s="314" t="s">
        <v>400</v>
      </c>
      <c r="H43" s="276"/>
      <c r="I43" s="316" t="s">
        <v>301</v>
      </c>
      <c r="J43" s="245"/>
      <c r="K43" s="196"/>
    </row>
    <row r="44" spans="1:11" ht="45">
      <c r="A44" s="233">
        <v>2024</v>
      </c>
      <c r="B44" s="239" t="s">
        <v>323</v>
      </c>
      <c r="C44" s="266">
        <v>6</v>
      </c>
      <c r="D44" s="273" t="s">
        <v>330</v>
      </c>
      <c r="E44" s="273">
        <v>83</v>
      </c>
      <c r="F44" s="274" t="s">
        <v>331</v>
      </c>
      <c r="G44" s="314" t="s">
        <v>401</v>
      </c>
      <c r="H44" s="276"/>
      <c r="I44" s="316" t="s">
        <v>307</v>
      </c>
      <c r="J44" s="245"/>
      <c r="K44" s="196"/>
    </row>
    <row r="45" spans="1:11" ht="30">
      <c r="A45" s="233">
        <v>2024</v>
      </c>
      <c r="B45" s="239" t="s">
        <v>323</v>
      </c>
      <c r="C45" s="266">
        <v>7</v>
      </c>
      <c r="D45" s="273" t="s">
        <v>332</v>
      </c>
      <c r="E45" s="273">
        <v>72</v>
      </c>
      <c r="F45" s="274" t="s">
        <v>101</v>
      </c>
      <c r="G45" s="314" t="s">
        <v>368</v>
      </c>
      <c r="H45" s="276"/>
      <c r="I45" s="316" t="s">
        <v>301</v>
      </c>
      <c r="J45" s="245"/>
      <c r="K45" s="196"/>
    </row>
    <row r="46" spans="1:11" ht="30">
      <c r="A46" s="233">
        <v>2024</v>
      </c>
      <c r="B46" s="239" t="s">
        <v>323</v>
      </c>
      <c r="C46" s="266">
        <v>8</v>
      </c>
      <c r="D46" s="273" t="s">
        <v>333</v>
      </c>
      <c r="E46" s="273"/>
      <c r="F46" s="274"/>
      <c r="G46" s="314" t="s">
        <v>402</v>
      </c>
      <c r="H46" s="276"/>
      <c r="I46" s="316" t="s">
        <v>301</v>
      </c>
      <c r="J46" s="245"/>
      <c r="K46" s="196"/>
    </row>
    <row r="47" spans="1:11" ht="45">
      <c r="A47" s="233">
        <v>2024</v>
      </c>
      <c r="B47" s="239" t="s">
        <v>323</v>
      </c>
      <c r="C47" s="266">
        <v>9</v>
      </c>
      <c r="D47" s="273" t="s">
        <v>334</v>
      </c>
      <c r="E47" s="273">
        <v>89</v>
      </c>
      <c r="F47" s="274" t="s">
        <v>101</v>
      </c>
      <c r="G47" s="314" t="s">
        <v>369</v>
      </c>
      <c r="H47" s="276"/>
      <c r="I47" s="316" t="s">
        <v>307</v>
      </c>
      <c r="J47" s="245"/>
      <c r="K47" s="196"/>
    </row>
    <row r="48" spans="1:11" ht="30">
      <c r="A48" s="233">
        <v>2024</v>
      </c>
      <c r="B48" s="239" t="s">
        <v>323</v>
      </c>
      <c r="C48" s="266">
        <v>10</v>
      </c>
      <c r="D48" s="273" t="s">
        <v>335</v>
      </c>
      <c r="E48" s="273">
        <v>81</v>
      </c>
      <c r="F48" s="274" t="s">
        <v>119</v>
      </c>
      <c r="G48" s="314" t="s">
        <v>370</v>
      </c>
      <c r="H48" s="276"/>
      <c r="I48" s="316" t="s">
        <v>301</v>
      </c>
      <c r="J48" s="245"/>
      <c r="K48" s="196"/>
    </row>
    <row r="49" spans="1:11" ht="30">
      <c r="A49" s="233">
        <v>2024</v>
      </c>
      <c r="B49" s="239" t="s">
        <v>323</v>
      </c>
      <c r="C49" s="266">
        <v>11</v>
      </c>
      <c r="D49" s="273" t="s">
        <v>336</v>
      </c>
      <c r="E49" s="273">
        <v>86</v>
      </c>
      <c r="F49" s="274" t="s">
        <v>119</v>
      </c>
      <c r="G49" s="314" t="s">
        <v>371</v>
      </c>
      <c r="H49" s="276"/>
      <c r="I49" s="316" t="s">
        <v>301</v>
      </c>
      <c r="J49" s="245"/>
      <c r="K49" s="196"/>
    </row>
    <row r="50" spans="1:11" ht="45">
      <c r="A50" s="233">
        <v>2024</v>
      </c>
      <c r="B50" s="239" t="s">
        <v>323</v>
      </c>
      <c r="C50" s="266">
        <v>12</v>
      </c>
      <c r="D50" s="273" t="s">
        <v>337</v>
      </c>
      <c r="E50" s="273">
        <v>73</v>
      </c>
      <c r="F50" s="274" t="s">
        <v>101</v>
      </c>
      <c r="G50" s="314" t="s">
        <v>372</v>
      </c>
      <c r="H50" s="276"/>
      <c r="I50" s="316" t="s">
        <v>301</v>
      </c>
      <c r="J50" s="245"/>
      <c r="K50" s="196"/>
    </row>
    <row r="51" spans="1:11" ht="45">
      <c r="A51" s="233">
        <v>2024</v>
      </c>
      <c r="B51" s="239" t="s">
        <v>323</v>
      </c>
      <c r="C51" s="266">
        <v>13</v>
      </c>
      <c r="D51" s="273" t="s">
        <v>338</v>
      </c>
      <c r="E51" s="273"/>
      <c r="F51" s="274"/>
      <c r="G51" s="314" t="s">
        <v>373</v>
      </c>
      <c r="H51" s="276"/>
      <c r="I51" s="316" t="s">
        <v>307</v>
      </c>
      <c r="J51" s="245"/>
      <c r="K51" s="196"/>
    </row>
    <row r="52" spans="1:11" ht="45">
      <c r="A52" s="233">
        <v>2024</v>
      </c>
      <c r="B52" s="239" t="s">
        <v>323</v>
      </c>
      <c r="C52" s="266">
        <v>14</v>
      </c>
      <c r="D52" s="273" t="s">
        <v>339</v>
      </c>
      <c r="E52" s="273">
        <v>81</v>
      </c>
      <c r="F52" s="274" t="s">
        <v>101</v>
      </c>
      <c r="G52" s="314" t="s">
        <v>374</v>
      </c>
      <c r="H52" s="276"/>
      <c r="I52" s="316" t="s">
        <v>307</v>
      </c>
      <c r="J52" s="245"/>
      <c r="K52" s="196"/>
    </row>
    <row r="53" spans="1:11" ht="30">
      <c r="A53" s="233">
        <v>2024</v>
      </c>
      <c r="B53" s="239" t="s">
        <v>323</v>
      </c>
      <c r="C53" s="266">
        <v>15</v>
      </c>
      <c r="D53" s="273" t="s">
        <v>340</v>
      </c>
      <c r="E53" s="273">
        <v>86</v>
      </c>
      <c r="F53" s="274" t="s">
        <v>119</v>
      </c>
      <c r="G53" s="314" t="s">
        <v>375</v>
      </c>
      <c r="H53" s="276"/>
      <c r="I53" s="316" t="s">
        <v>306</v>
      </c>
      <c r="J53" s="245"/>
      <c r="K53" s="196"/>
    </row>
    <row r="54" spans="1:11" ht="30">
      <c r="A54" s="233">
        <v>2024</v>
      </c>
      <c r="B54" s="239" t="s">
        <v>323</v>
      </c>
      <c r="C54" s="266">
        <v>16</v>
      </c>
      <c r="D54" s="273" t="s">
        <v>341</v>
      </c>
      <c r="E54" s="273">
        <v>89</v>
      </c>
      <c r="F54" s="274" t="s">
        <v>101</v>
      </c>
      <c r="G54" s="314" t="s">
        <v>376</v>
      </c>
      <c r="H54" s="276"/>
      <c r="I54" s="316" t="s">
        <v>301</v>
      </c>
      <c r="J54" s="245"/>
      <c r="K54" s="196"/>
    </row>
    <row r="55" spans="1:11" ht="45">
      <c r="A55" s="233">
        <v>2024</v>
      </c>
      <c r="B55" s="239" t="s">
        <v>323</v>
      </c>
      <c r="C55" s="266">
        <v>17</v>
      </c>
      <c r="D55" s="273" t="s">
        <v>342</v>
      </c>
      <c r="E55" s="273">
        <v>85</v>
      </c>
      <c r="F55" s="274" t="s">
        <v>101</v>
      </c>
      <c r="G55" s="314" t="s">
        <v>403</v>
      </c>
      <c r="H55" s="276"/>
      <c r="I55" s="316" t="s">
        <v>306</v>
      </c>
      <c r="J55" s="245"/>
      <c r="K55" s="196"/>
    </row>
    <row r="56" spans="1:11" ht="30">
      <c r="A56" s="233">
        <v>2024</v>
      </c>
      <c r="B56" s="239" t="s">
        <v>323</v>
      </c>
      <c r="C56" s="266">
        <v>18</v>
      </c>
      <c r="D56" s="273" t="s">
        <v>343</v>
      </c>
      <c r="E56" s="273">
        <v>81</v>
      </c>
      <c r="F56" s="274" t="s">
        <v>119</v>
      </c>
      <c r="G56" s="314" t="s">
        <v>406</v>
      </c>
      <c r="H56" s="276"/>
      <c r="I56" s="316" t="s">
        <v>407</v>
      </c>
      <c r="J56" s="245"/>
      <c r="K56" s="196"/>
    </row>
    <row r="57" spans="1:11" ht="30">
      <c r="A57" s="233">
        <v>2024</v>
      </c>
      <c r="B57" s="239" t="s">
        <v>323</v>
      </c>
      <c r="C57" s="266">
        <v>19</v>
      </c>
      <c r="D57" s="273" t="s">
        <v>344</v>
      </c>
      <c r="E57" s="273">
        <v>87</v>
      </c>
      <c r="F57" s="274" t="s">
        <v>119</v>
      </c>
      <c r="G57" s="314" t="s">
        <v>377</v>
      </c>
      <c r="H57" s="276"/>
      <c r="I57" s="316" t="s">
        <v>408</v>
      </c>
      <c r="J57" s="245"/>
      <c r="K57" s="196"/>
    </row>
    <row r="58" spans="1:11" ht="30">
      <c r="A58" s="233">
        <v>2024</v>
      </c>
      <c r="B58" s="239" t="s">
        <v>323</v>
      </c>
      <c r="C58" s="266">
        <v>20</v>
      </c>
      <c r="D58" s="273" t="s">
        <v>345</v>
      </c>
      <c r="E58" s="273">
        <v>65</v>
      </c>
      <c r="F58" s="274" t="s">
        <v>101</v>
      </c>
      <c r="G58" s="314" t="s">
        <v>378</v>
      </c>
      <c r="H58" s="276"/>
      <c r="I58" s="316" t="s">
        <v>301</v>
      </c>
      <c r="J58" s="245"/>
      <c r="K58" s="196"/>
    </row>
    <row r="59" spans="1:11" ht="30">
      <c r="A59" s="233">
        <v>2024</v>
      </c>
      <c r="B59" s="239" t="s">
        <v>323</v>
      </c>
      <c r="C59" s="266">
        <v>21</v>
      </c>
      <c r="D59" s="273" t="s">
        <v>346</v>
      </c>
      <c r="E59" s="273">
        <v>77</v>
      </c>
      <c r="F59" s="274" t="s">
        <v>101</v>
      </c>
      <c r="G59" s="314" t="s">
        <v>379</v>
      </c>
      <c r="H59" s="276"/>
      <c r="I59" s="316" t="s">
        <v>301</v>
      </c>
      <c r="J59" s="245"/>
      <c r="K59" s="196"/>
    </row>
    <row r="60" spans="1:11" ht="45">
      <c r="A60" s="233">
        <v>2024</v>
      </c>
      <c r="B60" s="239" t="s">
        <v>323</v>
      </c>
      <c r="C60" s="266">
        <v>22</v>
      </c>
      <c r="D60" s="273" t="s">
        <v>347</v>
      </c>
      <c r="E60" s="273">
        <v>63</v>
      </c>
      <c r="F60" s="274" t="s">
        <v>119</v>
      </c>
      <c r="G60" s="314" t="s">
        <v>380</v>
      </c>
      <c r="H60" s="276"/>
      <c r="I60" s="316" t="s">
        <v>307</v>
      </c>
      <c r="J60" s="245"/>
      <c r="K60" s="196"/>
    </row>
    <row r="61" spans="1:11" ht="30">
      <c r="A61" s="233">
        <v>2024</v>
      </c>
      <c r="B61" s="239" t="s">
        <v>323</v>
      </c>
      <c r="C61" s="266">
        <v>23</v>
      </c>
      <c r="D61" s="273" t="s">
        <v>348</v>
      </c>
      <c r="E61" s="273">
        <v>86</v>
      </c>
      <c r="F61" s="274" t="s">
        <v>119</v>
      </c>
      <c r="G61" s="314" t="s">
        <v>381</v>
      </c>
      <c r="H61" s="276"/>
      <c r="I61" s="316" t="s">
        <v>306</v>
      </c>
      <c r="J61" s="245"/>
      <c r="K61" s="196"/>
    </row>
    <row r="62" spans="1:11" ht="30">
      <c r="A62" s="233">
        <v>2024</v>
      </c>
      <c r="B62" s="239" t="s">
        <v>323</v>
      </c>
      <c r="C62" s="266">
        <v>24</v>
      </c>
      <c r="D62" s="273" t="s">
        <v>349</v>
      </c>
      <c r="E62" s="273">
        <v>64</v>
      </c>
      <c r="F62" s="274" t="s">
        <v>101</v>
      </c>
      <c r="G62" s="314" t="s">
        <v>382</v>
      </c>
      <c r="H62" s="276"/>
      <c r="I62" s="316" t="s">
        <v>301</v>
      </c>
      <c r="J62" s="245"/>
      <c r="K62" s="196"/>
    </row>
    <row r="63" spans="1:11" ht="45">
      <c r="A63" s="233">
        <v>2024</v>
      </c>
      <c r="B63" s="239" t="s">
        <v>323</v>
      </c>
      <c r="C63" s="266">
        <v>25</v>
      </c>
      <c r="D63" s="273" t="s">
        <v>350</v>
      </c>
      <c r="E63" s="273">
        <v>77</v>
      </c>
      <c r="F63" s="274" t="s">
        <v>119</v>
      </c>
      <c r="G63" s="314" t="s">
        <v>383</v>
      </c>
      <c r="H63" s="276"/>
      <c r="I63" s="316" t="s">
        <v>307</v>
      </c>
      <c r="J63" s="245"/>
      <c r="K63" s="196"/>
    </row>
    <row r="64" spans="1:11" ht="30">
      <c r="A64" s="233">
        <v>2024</v>
      </c>
      <c r="B64" s="239" t="s">
        <v>323</v>
      </c>
      <c r="C64" s="266">
        <v>26</v>
      </c>
      <c r="D64" s="273" t="s">
        <v>316</v>
      </c>
      <c r="E64" s="273">
        <v>45</v>
      </c>
      <c r="F64" s="274" t="s">
        <v>101</v>
      </c>
      <c r="G64" s="314" t="s">
        <v>384</v>
      </c>
      <c r="H64" s="276"/>
      <c r="I64" s="316" t="s">
        <v>310</v>
      </c>
      <c r="J64" s="245"/>
      <c r="K64" s="196"/>
    </row>
    <row r="65" spans="1:11">
      <c r="A65" s="233">
        <v>2024</v>
      </c>
      <c r="B65" s="239" t="s">
        <v>323</v>
      </c>
      <c r="C65" s="266">
        <v>27</v>
      </c>
      <c r="D65" s="273" t="s">
        <v>351</v>
      </c>
      <c r="E65" s="273">
        <v>62</v>
      </c>
      <c r="F65" s="274" t="s">
        <v>119</v>
      </c>
      <c r="G65" s="314" t="s">
        <v>385</v>
      </c>
      <c r="H65" s="276"/>
      <c r="I65" s="316" t="s">
        <v>310</v>
      </c>
      <c r="J65" s="245"/>
      <c r="K65" s="196"/>
    </row>
    <row r="66" spans="1:11">
      <c r="A66" s="233">
        <v>2024</v>
      </c>
      <c r="B66" s="239" t="s">
        <v>323</v>
      </c>
      <c r="C66" s="266">
        <v>28</v>
      </c>
      <c r="D66" s="273" t="s">
        <v>352</v>
      </c>
      <c r="E66" s="273">
        <v>56</v>
      </c>
      <c r="F66" s="274" t="s">
        <v>119</v>
      </c>
      <c r="G66" s="314" t="s">
        <v>386</v>
      </c>
      <c r="H66" s="276"/>
      <c r="I66" s="316" t="s">
        <v>310</v>
      </c>
      <c r="J66" s="245"/>
      <c r="K66" s="196"/>
    </row>
    <row r="67" spans="1:11" ht="30">
      <c r="A67" s="233">
        <v>2024</v>
      </c>
      <c r="B67" s="239" t="s">
        <v>323</v>
      </c>
      <c r="C67" s="266">
        <v>29</v>
      </c>
      <c r="D67" s="273" t="s">
        <v>353</v>
      </c>
      <c r="E67" s="273">
        <v>71</v>
      </c>
      <c r="F67" s="274" t="s">
        <v>119</v>
      </c>
      <c r="G67" s="314" t="s">
        <v>387</v>
      </c>
      <c r="H67" s="276"/>
      <c r="I67" s="316" t="s">
        <v>310</v>
      </c>
      <c r="J67" s="245"/>
      <c r="K67" s="196"/>
    </row>
    <row r="68" spans="1:11" ht="30">
      <c r="A68" s="233">
        <v>2024</v>
      </c>
      <c r="B68" s="239" t="s">
        <v>323</v>
      </c>
      <c r="C68" s="266">
        <v>30</v>
      </c>
      <c r="D68" s="273" t="s">
        <v>354</v>
      </c>
      <c r="E68" s="273">
        <v>69</v>
      </c>
      <c r="F68" s="274" t="s">
        <v>119</v>
      </c>
      <c r="G68" s="314" t="s">
        <v>388</v>
      </c>
      <c r="H68" s="276"/>
      <c r="I68" s="316" t="s">
        <v>310</v>
      </c>
      <c r="J68" s="245"/>
      <c r="K68" s="196"/>
    </row>
    <row r="69" spans="1:11" ht="30">
      <c r="A69" s="233">
        <v>2024</v>
      </c>
      <c r="B69" s="239" t="s">
        <v>323</v>
      </c>
      <c r="C69" s="266">
        <v>31</v>
      </c>
      <c r="D69" s="273" t="s">
        <v>355</v>
      </c>
      <c r="E69" s="273">
        <v>80</v>
      </c>
      <c r="F69" s="274" t="s">
        <v>119</v>
      </c>
      <c r="G69" s="314" t="s">
        <v>389</v>
      </c>
      <c r="H69" s="276"/>
      <c r="I69" s="316" t="s">
        <v>310</v>
      </c>
      <c r="J69" s="245"/>
      <c r="K69" s="196"/>
    </row>
    <row r="70" spans="1:11" ht="30">
      <c r="A70" s="233">
        <v>2024</v>
      </c>
      <c r="B70" s="239" t="s">
        <v>323</v>
      </c>
      <c r="C70" s="266">
        <v>32</v>
      </c>
      <c r="D70" s="273" t="s">
        <v>356</v>
      </c>
      <c r="E70" s="273">
        <v>80</v>
      </c>
      <c r="F70" s="274" t="s">
        <v>101</v>
      </c>
      <c r="G70" s="314" t="s">
        <v>390</v>
      </c>
      <c r="H70" s="276"/>
      <c r="I70" s="316" t="s">
        <v>310</v>
      </c>
      <c r="J70" s="245"/>
      <c r="K70" s="196"/>
    </row>
    <row r="71" spans="1:11" ht="45">
      <c r="A71" s="233">
        <v>2024</v>
      </c>
      <c r="B71" s="239" t="s">
        <v>323</v>
      </c>
      <c r="C71" s="266">
        <v>33</v>
      </c>
      <c r="D71" s="273" t="s">
        <v>357</v>
      </c>
      <c r="E71" s="273">
        <v>82</v>
      </c>
      <c r="F71" s="274" t="s">
        <v>119</v>
      </c>
      <c r="G71" s="314" t="s">
        <v>391</v>
      </c>
      <c r="H71" s="276"/>
      <c r="I71" s="316" t="s">
        <v>310</v>
      </c>
      <c r="J71" s="245"/>
      <c r="K71" s="196"/>
    </row>
    <row r="72" spans="1:11" ht="30">
      <c r="A72" s="233">
        <v>2024</v>
      </c>
      <c r="B72" s="239" t="s">
        <v>323</v>
      </c>
      <c r="C72" s="266">
        <v>34</v>
      </c>
      <c r="D72" s="273" t="s">
        <v>358</v>
      </c>
      <c r="E72" s="273">
        <v>51</v>
      </c>
      <c r="F72" s="274" t="s">
        <v>101</v>
      </c>
      <c r="G72" s="314" t="s">
        <v>392</v>
      </c>
      <c r="H72" s="276"/>
      <c r="I72" s="316" t="s">
        <v>310</v>
      </c>
      <c r="J72" s="245"/>
      <c r="K72" s="196"/>
    </row>
    <row r="73" spans="1:11" ht="30">
      <c r="A73" s="233">
        <v>2024</v>
      </c>
      <c r="B73" s="239" t="s">
        <v>323</v>
      </c>
      <c r="C73" s="266">
        <v>35</v>
      </c>
      <c r="D73" s="273" t="s">
        <v>359</v>
      </c>
      <c r="E73" s="273">
        <v>73</v>
      </c>
      <c r="F73" s="274" t="s">
        <v>119</v>
      </c>
      <c r="G73" s="314" t="s">
        <v>393</v>
      </c>
      <c r="H73" s="276"/>
      <c r="I73" s="316" t="s">
        <v>310</v>
      </c>
      <c r="J73" s="245"/>
      <c r="K73" s="196"/>
    </row>
    <row r="74" spans="1:11" ht="30">
      <c r="A74" s="233">
        <v>2024</v>
      </c>
      <c r="B74" s="239" t="s">
        <v>323</v>
      </c>
      <c r="C74" s="266">
        <v>36</v>
      </c>
      <c r="D74" s="273" t="s">
        <v>360</v>
      </c>
      <c r="E74" s="273">
        <v>53</v>
      </c>
      <c r="F74" s="274" t="s">
        <v>119</v>
      </c>
      <c r="G74" s="314" t="s">
        <v>404</v>
      </c>
      <c r="H74" s="276"/>
      <c r="I74" s="316" t="s">
        <v>310</v>
      </c>
      <c r="J74" s="245"/>
      <c r="K74" s="196"/>
    </row>
    <row r="75" spans="1:11" ht="30">
      <c r="A75" s="233">
        <v>2024</v>
      </c>
      <c r="B75" s="239" t="s">
        <v>323</v>
      </c>
      <c r="C75" s="266">
        <v>37</v>
      </c>
      <c r="D75" s="273" t="s">
        <v>361</v>
      </c>
      <c r="E75" s="273">
        <v>56</v>
      </c>
      <c r="F75" s="274" t="s">
        <v>119</v>
      </c>
      <c r="G75" s="314" t="s">
        <v>405</v>
      </c>
      <c r="H75" s="276"/>
      <c r="I75" s="316" t="s">
        <v>310</v>
      </c>
      <c r="J75" s="245"/>
      <c r="K75" s="196"/>
    </row>
    <row r="76" spans="1:11" ht="30">
      <c r="A76" s="233">
        <v>2024</v>
      </c>
      <c r="B76" s="239" t="s">
        <v>323</v>
      </c>
      <c r="C76" s="266">
        <v>38</v>
      </c>
      <c r="D76" s="273" t="s">
        <v>362</v>
      </c>
      <c r="E76" s="273">
        <v>81</v>
      </c>
      <c r="F76" s="274" t="s">
        <v>101</v>
      </c>
      <c r="G76" s="314" t="s">
        <v>394</v>
      </c>
      <c r="H76" s="276"/>
      <c r="I76" s="316" t="s">
        <v>310</v>
      </c>
      <c r="J76" s="245"/>
      <c r="K76" s="196"/>
    </row>
    <row r="77" spans="1:11" ht="30">
      <c r="A77" s="233">
        <v>2024</v>
      </c>
      <c r="B77" s="239" t="s">
        <v>323</v>
      </c>
      <c r="C77" s="266">
        <v>39</v>
      </c>
      <c r="D77" s="273" t="s">
        <v>363</v>
      </c>
      <c r="E77" s="273">
        <v>61</v>
      </c>
      <c r="F77" s="274" t="s">
        <v>119</v>
      </c>
      <c r="G77" s="314" t="s">
        <v>395</v>
      </c>
      <c r="H77" s="276"/>
      <c r="I77" s="316" t="s">
        <v>310</v>
      </c>
      <c r="J77" s="245"/>
      <c r="K77" s="196"/>
    </row>
    <row r="78" spans="1:11" ht="30">
      <c r="A78" s="233">
        <v>2024</v>
      </c>
      <c r="B78" s="239" t="s">
        <v>323</v>
      </c>
      <c r="C78" s="266">
        <v>40</v>
      </c>
      <c r="D78" s="310" t="s">
        <v>364</v>
      </c>
      <c r="E78" s="310">
        <v>68</v>
      </c>
      <c r="F78" s="313" t="s">
        <v>119</v>
      </c>
      <c r="G78" s="314" t="s">
        <v>396</v>
      </c>
      <c r="H78" s="276"/>
      <c r="I78" s="316" t="s">
        <v>310</v>
      </c>
      <c r="J78" s="245"/>
      <c r="K78" s="196"/>
    </row>
    <row r="79" spans="1:11" ht="30">
      <c r="A79" s="233">
        <v>2024</v>
      </c>
      <c r="B79" s="239" t="s">
        <v>323</v>
      </c>
      <c r="C79" s="266">
        <v>41</v>
      </c>
      <c r="D79" s="273" t="s">
        <v>365</v>
      </c>
      <c r="E79" s="273">
        <v>73</v>
      </c>
      <c r="F79" s="274" t="s">
        <v>101</v>
      </c>
      <c r="G79" s="314" t="s">
        <v>397</v>
      </c>
      <c r="H79" s="276"/>
      <c r="I79" s="316" t="s">
        <v>310</v>
      </c>
      <c r="J79" s="245"/>
      <c r="K79" s="196"/>
    </row>
    <row r="80" spans="1:11">
      <c r="A80" s="233"/>
      <c r="B80" s="239"/>
      <c r="C80" s="266"/>
      <c r="D80" s="273"/>
      <c r="E80" s="274"/>
      <c r="F80" s="275"/>
      <c r="G80" s="289"/>
      <c r="H80" s="276"/>
      <c r="I80" s="290"/>
      <c r="J80" s="245"/>
      <c r="K80" s="196"/>
    </row>
    <row r="81" spans="1:11" ht="15" customHeight="1">
      <c r="A81" s="436" t="s">
        <v>83</v>
      </c>
      <c r="B81" s="437"/>
      <c r="C81" s="437"/>
      <c r="D81" s="437"/>
      <c r="E81" s="437"/>
      <c r="F81" s="438"/>
      <c r="G81" s="438"/>
      <c r="H81" s="438"/>
      <c r="I81" s="225"/>
      <c r="J81" s="258"/>
      <c r="K81" s="225"/>
    </row>
    <row r="82" spans="1:11" ht="15" customHeight="1">
      <c r="A82" s="188" t="s">
        <v>84</v>
      </c>
      <c r="B82" s="181"/>
      <c r="C82" s="181"/>
      <c r="D82" s="181"/>
      <c r="E82" s="181"/>
      <c r="F82" s="181"/>
      <c r="G82" s="181"/>
      <c r="H82" s="181"/>
      <c r="I82" s="181"/>
      <c r="J82" s="181"/>
      <c r="K82" s="181"/>
    </row>
  </sheetData>
  <autoFilter ref="I38:I82">
    <filterColumn colId="0"/>
  </autoFilter>
  <mergeCells count="17">
    <mergeCell ref="A29:I29"/>
    <mergeCell ref="A1:I1"/>
    <mergeCell ref="A2:I2"/>
    <mergeCell ref="A3:I3"/>
    <mergeCell ref="A21:I21"/>
    <mergeCell ref="A22:I22"/>
    <mergeCell ref="I37:K37"/>
    <mergeCell ref="A81:H81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56" t="s">
        <v>284</v>
      </c>
      <c r="B1" s="457"/>
      <c r="C1" s="457"/>
      <c r="D1" s="457"/>
      <c r="E1" s="457"/>
      <c r="F1" s="457"/>
      <c r="G1" s="458"/>
    </row>
    <row r="2" spans="1:7" ht="15" customHeight="1">
      <c r="A2" s="459" t="s">
        <v>85</v>
      </c>
      <c r="B2" s="459"/>
      <c r="C2" s="459"/>
      <c r="D2" s="459"/>
      <c r="E2" s="459"/>
      <c r="F2" s="459"/>
      <c r="G2" s="459"/>
    </row>
    <row r="3" spans="1:7" ht="15" customHeight="1">
      <c r="A3" s="433" t="s">
        <v>86</v>
      </c>
      <c r="B3" s="433"/>
      <c r="C3" s="433"/>
      <c r="D3" s="433"/>
      <c r="E3" s="433"/>
      <c r="F3" s="433"/>
      <c r="G3" s="433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56" t="s">
        <v>191</v>
      </c>
      <c r="B20" s="457"/>
      <c r="C20" s="457"/>
      <c r="D20" s="457"/>
      <c r="E20" s="457"/>
      <c r="F20" s="457"/>
      <c r="G20" s="458"/>
    </row>
    <row r="21" spans="1:11">
      <c r="A21" s="460" t="s">
        <v>93</v>
      </c>
      <c r="B21" s="461"/>
      <c r="C21" s="461"/>
      <c r="D21" s="461"/>
      <c r="E21" s="461"/>
      <c r="F21" s="461"/>
      <c r="G21" s="462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53" t="s">
        <v>96</v>
      </c>
      <c r="B25" s="454"/>
      <c r="C25" s="454"/>
      <c r="D25" s="454"/>
      <c r="E25" s="454"/>
      <c r="F25" s="454"/>
      <c r="G25" s="455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56" t="s">
        <v>97</v>
      </c>
      <c r="B30" s="457"/>
      <c r="C30" s="457"/>
      <c r="D30" s="457"/>
      <c r="E30" s="457"/>
      <c r="F30" s="457"/>
      <c r="G30" s="457"/>
      <c r="H30" s="457"/>
      <c r="I30" s="457"/>
      <c r="J30" s="457"/>
      <c r="K30" s="458"/>
    </row>
    <row r="31" spans="1:11">
      <c r="A31" s="433" t="s">
        <v>72</v>
      </c>
      <c r="B31" s="433"/>
      <c r="C31" s="433"/>
      <c r="D31" s="433"/>
      <c r="E31" s="433"/>
      <c r="F31" s="433"/>
      <c r="G31" s="433"/>
      <c r="H31" s="433"/>
      <c r="I31" s="433"/>
      <c r="J31" s="433"/>
      <c r="K31" s="433"/>
    </row>
    <row r="32" spans="1:11">
      <c r="A32" s="464" t="s">
        <v>48</v>
      </c>
      <c r="B32" s="466" t="s">
        <v>23</v>
      </c>
      <c r="C32" s="464" t="s">
        <v>13</v>
      </c>
      <c r="D32" s="466" t="s">
        <v>28</v>
      </c>
      <c r="E32" s="464" t="s">
        <v>29</v>
      </c>
      <c r="F32" s="464" t="s">
        <v>30</v>
      </c>
      <c r="G32" s="466" t="s">
        <v>31</v>
      </c>
      <c r="H32" s="466" t="s">
        <v>32</v>
      </c>
      <c r="I32" s="463" t="s">
        <v>81</v>
      </c>
      <c r="J32" s="463"/>
      <c r="K32" s="463"/>
    </row>
    <row r="33" spans="1:11" ht="75">
      <c r="A33" s="465"/>
      <c r="B33" s="467"/>
      <c r="C33" s="465"/>
      <c r="D33" s="467"/>
      <c r="E33" s="465"/>
      <c r="F33" s="465"/>
      <c r="G33" s="467"/>
      <c r="H33" s="467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31" t="s">
        <v>83</v>
      </c>
      <c r="B37" s="431"/>
      <c r="C37" s="431"/>
      <c r="D37" s="431"/>
      <c r="E37" s="431"/>
      <c r="F37" s="431"/>
      <c r="G37" s="431"/>
      <c r="H37" s="431"/>
    </row>
    <row r="38" spans="1:11">
      <c r="A38" s="2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5" sqref="A5"/>
    </sheetView>
  </sheetViews>
  <sheetFormatPr defaultColWidth="10" defaultRowHeight="15" customHeight="1"/>
  <cols>
    <col min="1" max="1" width="9.140625" style="180" customWidth="1"/>
    <col min="2" max="2" width="10.85546875" style="180" bestFit="1" customWidth="1"/>
    <col min="3" max="3" width="6.42578125" style="180" customWidth="1"/>
    <col min="4" max="4" width="21.7109375" style="180" bestFit="1" customWidth="1"/>
    <col min="5" max="5" width="14.85546875" style="180" customWidth="1"/>
    <col min="6" max="6" width="4.85546875" style="180" customWidth="1"/>
    <col min="7" max="7" width="9.140625" style="180" customWidth="1"/>
    <col min="8" max="8" width="11.28515625" style="180" customWidth="1"/>
    <col min="9" max="9" width="13.7109375" style="180" customWidth="1"/>
    <col min="10" max="10" width="12.140625" style="180" bestFit="1" customWidth="1"/>
    <col min="11" max="11" width="12.42578125" style="180" customWidth="1"/>
    <col min="12" max="12" width="50" style="180" bestFit="1" customWidth="1"/>
    <col min="13" max="13" width="54.140625" style="180" bestFit="1" customWidth="1"/>
    <col min="14" max="16384" width="10" style="180"/>
  </cols>
  <sheetData>
    <row r="1" spans="1:13" ht="13.5" customHeight="1">
      <c r="A1" s="468" t="s">
        <v>246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</row>
    <row r="2" spans="1:13" ht="13.5" customHeight="1">
      <c r="A2" s="470" t="s">
        <v>273</v>
      </c>
      <c r="B2" s="471"/>
      <c r="C2" s="471"/>
      <c r="D2" s="471"/>
      <c r="E2" s="471"/>
      <c r="F2" s="471"/>
      <c r="G2" s="471"/>
      <c r="H2" s="471"/>
      <c r="I2" s="470" t="s">
        <v>409</v>
      </c>
      <c r="J2" s="471"/>
      <c r="K2" s="471"/>
      <c r="L2" s="471"/>
    </row>
    <row r="3" spans="1:13" ht="13.5" customHeight="1">
      <c r="A3" s="470" t="s">
        <v>245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</row>
    <row r="4" spans="1:13" ht="59.25" customHeight="1">
      <c r="A4" s="203" t="s">
        <v>48</v>
      </c>
      <c r="B4" s="203" t="s">
        <v>49</v>
      </c>
      <c r="C4" s="203" t="s">
        <v>27</v>
      </c>
      <c r="D4" s="203" t="s">
        <v>50</v>
      </c>
      <c r="E4" s="203" t="s">
        <v>51</v>
      </c>
      <c r="F4" s="203" t="s">
        <v>29</v>
      </c>
      <c r="G4" s="203" t="s">
        <v>30</v>
      </c>
      <c r="H4" s="203" t="s">
        <v>52</v>
      </c>
      <c r="I4" s="211" t="s">
        <v>53</v>
      </c>
      <c r="J4" s="309" t="s">
        <v>55</v>
      </c>
      <c r="K4" s="211" t="s">
        <v>98</v>
      </c>
      <c r="L4" s="271" t="s">
        <v>288</v>
      </c>
      <c r="M4" s="272" t="s">
        <v>289</v>
      </c>
    </row>
    <row r="5" spans="1:13">
      <c r="A5" s="267">
        <v>2024</v>
      </c>
      <c r="B5" s="268" t="s">
        <v>323</v>
      </c>
      <c r="C5" s="267">
        <v>1</v>
      </c>
      <c r="D5" s="317" t="s">
        <v>410</v>
      </c>
      <c r="E5" s="318"/>
      <c r="F5" s="319">
        <v>35</v>
      </c>
      <c r="G5" s="320" t="s">
        <v>19</v>
      </c>
      <c r="H5" s="318"/>
      <c r="I5" s="318"/>
      <c r="J5" s="329">
        <v>45356</v>
      </c>
      <c r="K5" s="321"/>
      <c r="L5" s="318" t="s">
        <v>411</v>
      </c>
      <c r="M5" s="318" t="s">
        <v>315</v>
      </c>
    </row>
    <row r="6" spans="1:13" ht="13.5" customHeight="1">
      <c r="A6" s="269">
        <v>2024</v>
      </c>
      <c r="B6" s="270" t="s">
        <v>323</v>
      </c>
      <c r="C6" s="269">
        <v>2</v>
      </c>
      <c r="D6" s="317" t="s">
        <v>412</v>
      </c>
      <c r="E6" s="318"/>
      <c r="F6" s="319">
        <v>74</v>
      </c>
      <c r="G6" s="320" t="s">
        <v>18</v>
      </c>
      <c r="H6" s="318"/>
      <c r="I6" s="318"/>
      <c r="J6" s="329">
        <v>45356</v>
      </c>
      <c r="K6" s="322"/>
      <c r="L6" s="318" t="s">
        <v>313</v>
      </c>
      <c r="M6" s="318" t="s">
        <v>413</v>
      </c>
    </row>
    <row r="7" spans="1:13" ht="13.5" customHeight="1">
      <c r="A7" s="267">
        <v>2024</v>
      </c>
      <c r="B7" s="268" t="s">
        <v>323</v>
      </c>
      <c r="C7" s="267">
        <v>3</v>
      </c>
      <c r="D7" s="323" t="s">
        <v>414</v>
      </c>
      <c r="E7" s="318"/>
      <c r="F7" s="319">
        <v>59</v>
      </c>
      <c r="G7" s="320" t="s">
        <v>18</v>
      </c>
      <c r="H7" s="318"/>
      <c r="I7" s="318"/>
      <c r="J7" s="329">
        <v>45356</v>
      </c>
      <c r="K7" s="322"/>
      <c r="L7" s="323" t="s">
        <v>415</v>
      </c>
      <c r="M7" s="318" t="s">
        <v>416</v>
      </c>
    </row>
    <row r="8" spans="1:13" ht="13.5" customHeight="1">
      <c r="A8" s="269">
        <v>2024</v>
      </c>
      <c r="B8" s="270" t="s">
        <v>323</v>
      </c>
      <c r="C8" s="269">
        <v>4</v>
      </c>
      <c r="D8" s="317" t="s">
        <v>417</v>
      </c>
      <c r="E8" s="318"/>
      <c r="F8" s="319">
        <v>58</v>
      </c>
      <c r="G8" s="320" t="s">
        <v>18</v>
      </c>
      <c r="H8" s="318"/>
      <c r="I8" s="318"/>
      <c r="J8" s="329">
        <v>45358</v>
      </c>
      <c r="K8" s="322"/>
      <c r="L8" s="318" t="s">
        <v>313</v>
      </c>
      <c r="M8" s="318" t="s">
        <v>413</v>
      </c>
    </row>
    <row r="9" spans="1:13" ht="13.5" customHeight="1">
      <c r="A9" s="267">
        <v>2024</v>
      </c>
      <c r="B9" s="268" t="s">
        <v>323</v>
      </c>
      <c r="C9" s="267">
        <v>5</v>
      </c>
      <c r="D9" s="317" t="s">
        <v>418</v>
      </c>
      <c r="E9" s="318"/>
      <c r="F9" s="319">
        <v>90</v>
      </c>
      <c r="G9" s="320" t="s">
        <v>18</v>
      </c>
      <c r="H9" s="318"/>
      <c r="I9" s="318"/>
      <c r="J9" s="329">
        <v>45358</v>
      </c>
      <c r="K9" s="322"/>
      <c r="L9" s="318" t="s">
        <v>313</v>
      </c>
      <c r="M9" s="318" t="s">
        <v>413</v>
      </c>
    </row>
    <row r="10" spans="1:13" ht="13.5" customHeight="1">
      <c r="A10" s="269">
        <v>2024</v>
      </c>
      <c r="B10" s="270" t="s">
        <v>323</v>
      </c>
      <c r="C10" s="269">
        <v>6</v>
      </c>
      <c r="D10" s="317" t="s">
        <v>419</v>
      </c>
      <c r="E10" s="318"/>
      <c r="F10" s="319">
        <v>62</v>
      </c>
      <c r="G10" s="320" t="s">
        <v>18</v>
      </c>
      <c r="H10" s="318"/>
      <c r="I10" s="318"/>
      <c r="J10" s="329">
        <v>45359</v>
      </c>
      <c r="K10" s="322"/>
      <c r="L10" s="318" t="s">
        <v>420</v>
      </c>
      <c r="M10" s="318" t="s">
        <v>421</v>
      </c>
    </row>
    <row r="11" spans="1:13" ht="13.5" customHeight="1">
      <c r="A11" s="267">
        <v>2024</v>
      </c>
      <c r="B11" s="268" t="s">
        <v>323</v>
      </c>
      <c r="C11" s="267">
        <v>7</v>
      </c>
      <c r="D11" s="317" t="s">
        <v>422</v>
      </c>
      <c r="E11" s="318"/>
      <c r="F11" s="319">
        <v>65</v>
      </c>
      <c r="G11" s="320" t="s">
        <v>19</v>
      </c>
      <c r="H11" s="318"/>
      <c r="I11" s="318"/>
      <c r="J11" s="329">
        <v>45359</v>
      </c>
      <c r="K11" s="322"/>
      <c r="L11" s="318" t="s">
        <v>423</v>
      </c>
      <c r="M11" s="318" t="s">
        <v>424</v>
      </c>
    </row>
    <row r="12" spans="1:13" ht="13.5" customHeight="1">
      <c r="A12" s="269">
        <v>2024</v>
      </c>
      <c r="B12" s="270" t="s">
        <v>323</v>
      </c>
      <c r="C12" s="267">
        <v>8</v>
      </c>
      <c r="D12" s="317" t="s">
        <v>425</v>
      </c>
      <c r="E12" s="318"/>
      <c r="F12" s="319">
        <v>50</v>
      </c>
      <c r="G12" s="320" t="s">
        <v>19</v>
      </c>
      <c r="H12" s="318"/>
      <c r="I12" s="318"/>
      <c r="J12" s="329">
        <v>45359</v>
      </c>
      <c r="K12" s="322"/>
      <c r="L12" s="318" t="s">
        <v>423</v>
      </c>
      <c r="M12" s="318" t="s">
        <v>424</v>
      </c>
    </row>
    <row r="13" spans="1:13" ht="13.5" customHeight="1">
      <c r="A13" s="267">
        <v>2024</v>
      </c>
      <c r="B13" s="268" t="s">
        <v>323</v>
      </c>
      <c r="C13" s="269">
        <v>9</v>
      </c>
      <c r="D13" s="317" t="s">
        <v>426</v>
      </c>
      <c r="E13" s="318"/>
      <c r="F13" s="319">
        <v>63</v>
      </c>
      <c r="G13" s="320" t="s">
        <v>18</v>
      </c>
      <c r="H13" s="318"/>
      <c r="I13" s="318"/>
      <c r="J13" s="329">
        <v>45360</v>
      </c>
      <c r="K13" s="322"/>
      <c r="L13" s="322" t="s">
        <v>427</v>
      </c>
      <c r="M13" s="318" t="s">
        <v>428</v>
      </c>
    </row>
    <row r="14" spans="1:13" ht="13.5" customHeight="1">
      <c r="A14" s="269">
        <v>2024</v>
      </c>
      <c r="B14" s="270" t="s">
        <v>323</v>
      </c>
      <c r="C14" s="267">
        <v>10</v>
      </c>
      <c r="D14" s="317" t="s">
        <v>429</v>
      </c>
      <c r="E14" s="318"/>
      <c r="F14" s="319">
        <v>45</v>
      </c>
      <c r="G14" s="320" t="s">
        <v>18</v>
      </c>
      <c r="H14" s="318"/>
      <c r="I14" s="318"/>
      <c r="J14" s="329">
        <v>45359</v>
      </c>
      <c r="K14" s="322"/>
      <c r="L14" s="318" t="s">
        <v>430</v>
      </c>
      <c r="M14" s="318" t="s">
        <v>431</v>
      </c>
    </row>
    <row r="15" spans="1:13" ht="13.5" customHeight="1">
      <c r="A15" s="267">
        <v>2024</v>
      </c>
      <c r="B15" s="268" t="s">
        <v>323</v>
      </c>
      <c r="C15" s="269">
        <v>11</v>
      </c>
      <c r="D15" s="317" t="s">
        <v>432</v>
      </c>
      <c r="E15" s="318"/>
      <c r="F15" s="319">
        <v>59</v>
      </c>
      <c r="G15" s="320" t="s">
        <v>19</v>
      </c>
      <c r="H15" s="318"/>
      <c r="I15" s="318"/>
      <c r="J15" s="329">
        <v>45362</v>
      </c>
      <c r="K15" s="322"/>
      <c r="L15" s="318" t="s">
        <v>420</v>
      </c>
      <c r="M15" s="318" t="s">
        <v>428</v>
      </c>
    </row>
    <row r="16" spans="1:13" ht="13.5" customHeight="1">
      <c r="A16" s="269">
        <v>2024</v>
      </c>
      <c r="B16" s="270" t="s">
        <v>323</v>
      </c>
      <c r="C16" s="267">
        <v>12</v>
      </c>
      <c r="D16" s="317" t="s">
        <v>433</v>
      </c>
      <c r="E16" s="318"/>
      <c r="F16" s="319">
        <v>18</v>
      </c>
      <c r="G16" s="320" t="s">
        <v>19</v>
      </c>
      <c r="H16" s="318"/>
      <c r="I16" s="318"/>
      <c r="J16" s="329">
        <v>45366</v>
      </c>
      <c r="K16" s="322"/>
      <c r="L16" s="318" t="s">
        <v>434</v>
      </c>
      <c r="M16" s="322" t="s">
        <v>314</v>
      </c>
    </row>
    <row r="17" spans="1:13" ht="13.5" customHeight="1">
      <c r="A17" s="267">
        <v>2024</v>
      </c>
      <c r="B17" s="268" t="s">
        <v>323</v>
      </c>
      <c r="C17" s="269">
        <v>13</v>
      </c>
      <c r="D17" s="324" t="s">
        <v>435</v>
      </c>
      <c r="E17" s="322"/>
      <c r="F17" s="325">
        <v>42</v>
      </c>
      <c r="G17" s="326" t="s">
        <v>18</v>
      </c>
      <c r="H17" s="322"/>
      <c r="I17" s="322"/>
      <c r="J17" s="330">
        <v>45367</v>
      </c>
      <c r="K17" s="322"/>
      <c r="L17" s="322" t="s">
        <v>436</v>
      </c>
      <c r="M17" s="318" t="s">
        <v>431</v>
      </c>
    </row>
    <row r="18" spans="1:13" ht="13.5" customHeight="1">
      <c r="A18" s="269">
        <v>2024</v>
      </c>
      <c r="B18" s="270" t="s">
        <v>323</v>
      </c>
      <c r="C18" s="267">
        <v>14</v>
      </c>
      <c r="D18" s="322" t="s">
        <v>437</v>
      </c>
      <c r="E18" s="322"/>
      <c r="F18" s="325">
        <v>60</v>
      </c>
      <c r="G18" s="325" t="s">
        <v>18</v>
      </c>
      <c r="H18" s="322"/>
      <c r="I18" s="322"/>
      <c r="J18" s="330">
        <v>45370</v>
      </c>
      <c r="K18" s="322"/>
      <c r="L18" s="322" t="s">
        <v>438</v>
      </c>
      <c r="M18" s="318" t="s">
        <v>424</v>
      </c>
    </row>
    <row r="19" spans="1:13" ht="13.5" customHeight="1">
      <c r="A19" s="267">
        <v>2024</v>
      </c>
      <c r="B19" s="268" t="s">
        <v>323</v>
      </c>
      <c r="C19" s="267">
        <v>15</v>
      </c>
      <c r="D19" s="322" t="s">
        <v>439</v>
      </c>
      <c r="E19" s="322"/>
      <c r="F19" s="325">
        <v>45</v>
      </c>
      <c r="G19" s="325" t="s">
        <v>19</v>
      </c>
      <c r="H19" s="322"/>
      <c r="I19" s="322"/>
      <c r="J19" s="330">
        <v>45370</v>
      </c>
      <c r="K19" s="322"/>
      <c r="L19" s="318" t="s">
        <v>423</v>
      </c>
      <c r="M19" s="318" t="s">
        <v>424</v>
      </c>
    </row>
    <row r="20" spans="1:13" ht="13.5" customHeight="1">
      <c r="A20" s="269">
        <v>2024</v>
      </c>
      <c r="B20" s="270" t="s">
        <v>323</v>
      </c>
      <c r="C20" s="269">
        <v>16</v>
      </c>
      <c r="D20" s="322" t="s">
        <v>317</v>
      </c>
      <c r="E20" s="322"/>
      <c r="F20" s="325">
        <v>18</v>
      </c>
      <c r="G20" s="325" t="s">
        <v>18</v>
      </c>
      <c r="H20" s="322"/>
      <c r="I20" s="322"/>
      <c r="J20" s="330">
        <v>45371</v>
      </c>
      <c r="K20" s="322"/>
      <c r="L20" s="322" t="s">
        <v>318</v>
      </c>
      <c r="M20" s="318" t="s">
        <v>428</v>
      </c>
    </row>
    <row r="21" spans="1:13" ht="13.5" customHeight="1">
      <c r="A21" s="267">
        <v>2024</v>
      </c>
      <c r="B21" s="268" t="s">
        <v>323</v>
      </c>
      <c r="C21" s="267">
        <v>17</v>
      </c>
      <c r="D21" s="322" t="s">
        <v>440</v>
      </c>
      <c r="E21" s="322"/>
      <c r="F21" s="325">
        <v>38</v>
      </c>
      <c r="G21" s="325" t="s">
        <v>19</v>
      </c>
      <c r="H21" s="322"/>
      <c r="I21" s="322"/>
      <c r="J21" s="330">
        <v>45373</v>
      </c>
      <c r="K21" s="322"/>
      <c r="L21" s="322" t="s">
        <v>441</v>
      </c>
      <c r="M21" s="322" t="s">
        <v>416</v>
      </c>
    </row>
    <row r="22" spans="1:13" ht="13.5" customHeight="1">
      <c r="A22" s="269">
        <v>2024</v>
      </c>
      <c r="B22" s="270" t="s">
        <v>323</v>
      </c>
      <c r="C22" s="269">
        <v>18</v>
      </c>
      <c r="D22" s="318" t="s">
        <v>442</v>
      </c>
      <c r="E22" s="318"/>
      <c r="F22" s="327">
        <v>56</v>
      </c>
      <c r="G22" s="327" t="s">
        <v>18</v>
      </c>
      <c r="H22" s="318"/>
      <c r="I22" s="318"/>
      <c r="J22" s="330">
        <v>45373</v>
      </c>
      <c r="K22" s="318"/>
      <c r="L22" s="324" t="s">
        <v>443</v>
      </c>
      <c r="M22" s="318" t="s">
        <v>428</v>
      </c>
    </row>
    <row r="23" spans="1:13" ht="13.5" customHeight="1">
      <c r="A23" s="267">
        <v>2024</v>
      </c>
      <c r="B23" s="268" t="s">
        <v>323</v>
      </c>
      <c r="C23" s="267">
        <v>19</v>
      </c>
      <c r="D23" s="318" t="s">
        <v>444</v>
      </c>
      <c r="E23" s="318"/>
      <c r="F23" s="327">
        <v>50</v>
      </c>
      <c r="G23" s="327" t="s">
        <v>18</v>
      </c>
      <c r="H23" s="318"/>
      <c r="I23" s="318"/>
      <c r="J23" s="330">
        <v>45373</v>
      </c>
      <c r="K23" s="318"/>
      <c r="L23" s="322" t="s">
        <v>445</v>
      </c>
      <c r="M23" s="324" t="s">
        <v>446</v>
      </c>
    </row>
    <row r="24" spans="1:13" ht="13.5" customHeight="1">
      <c r="A24" s="269">
        <v>2024</v>
      </c>
      <c r="B24" s="270" t="s">
        <v>323</v>
      </c>
      <c r="C24" s="269">
        <v>20</v>
      </c>
      <c r="D24" s="323" t="s">
        <v>447</v>
      </c>
      <c r="E24" s="323"/>
      <c r="F24" s="328">
        <v>27</v>
      </c>
      <c r="G24" s="328" t="s">
        <v>311</v>
      </c>
      <c r="H24" s="323"/>
      <c r="I24" s="323"/>
      <c r="J24" s="330">
        <v>45373</v>
      </c>
      <c r="K24" s="323"/>
      <c r="L24" s="323" t="s">
        <v>448</v>
      </c>
      <c r="M24" s="324" t="s">
        <v>446</v>
      </c>
    </row>
    <row r="25" spans="1:13" ht="13.5" customHeight="1">
      <c r="A25" s="267">
        <v>2024</v>
      </c>
      <c r="B25" s="268" t="s">
        <v>323</v>
      </c>
      <c r="C25" s="267">
        <v>21</v>
      </c>
      <c r="D25" s="323" t="s">
        <v>449</v>
      </c>
      <c r="E25" s="323"/>
      <c r="F25" s="328">
        <v>45</v>
      </c>
      <c r="G25" s="328" t="s">
        <v>18</v>
      </c>
      <c r="H25" s="323"/>
      <c r="I25" s="323"/>
      <c r="J25" s="331">
        <v>45378</v>
      </c>
      <c r="K25" s="323"/>
      <c r="L25" s="323" t="s">
        <v>450</v>
      </c>
      <c r="M25" s="323" t="s">
        <v>312</v>
      </c>
    </row>
    <row r="26" spans="1:13" ht="13.5" customHeight="1">
      <c r="A26" s="269">
        <v>2024</v>
      </c>
      <c r="B26" s="270" t="s">
        <v>323</v>
      </c>
      <c r="C26" s="267">
        <v>22</v>
      </c>
      <c r="D26" s="323" t="s">
        <v>451</v>
      </c>
      <c r="E26" s="323"/>
      <c r="F26" s="328">
        <v>50</v>
      </c>
      <c r="G26" s="328" t="s">
        <v>452</v>
      </c>
      <c r="H26" s="323"/>
      <c r="I26" s="323"/>
      <c r="J26" s="331">
        <v>45378</v>
      </c>
      <c r="K26" s="323"/>
      <c r="L26" s="323" t="s">
        <v>318</v>
      </c>
      <c r="M26" s="323" t="s">
        <v>312</v>
      </c>
    </row>
    <row r="27" spans="1:13" ht="13.5" customHeight="1">
      <c r="A27" s="267">
        <v>2024</v>
      </c>
      <c r="B27" s="268" t="s">
        <v>323</v>
      </c>
      <c r="C27" s="269">
        <v>23</v>
      </c>
      <c r="D27" s="323" t="s">
        <v>453</v>
      </c>
      <c r="E27" s="323"/>
      <c r="F27" s="328">
        <v>26</v>
      </c>
      <c r="G27" s="328" t="s">
        <v>19</v>
      </c>
      <c r="H27" s="323"/>
      <c r="I27" s="323"/>
      <c r="J27" s="331">
        <v>45378</v>
      </c>
      <c r="K27" s="323"/>
      <c r="L27" s="323" t="s">
        <v>454</v>
      </c>
      <c r="M27" s="323" t="s">
        <v>413</v>
      </c>
    </row>
    <row r="28" spans="1:13" ht="13.5" customHeight="1">
      <c r="A28" s="269">
        <v>2024</v>
      </c>
      <c r="B28" s="270" t="s">
        <v>323</v>
      </c>
      <c r="C28" s="267">
        <v>24</v>
      </c>
      <c r="D28" s="323" t="s">
        <v>455</v>
      </c>
      <c r="E28" s="323"/>
      <c r="F28" s="328">
        <v>67</v>
      </c>
      <c r="G28" s="328" t="s">
        <v>19</v>
      </c>
      <c r="H28" s="323"/>
      <c r="I28" s="323"/>
      <c r="J28" s="331">
        <v>45379</v>
      </c>
      <c r="K28" s="323"/>
      <c r="L28" s="323" t="s">
        <v>443</v>
      </c>
      <c r="M28" s="323" t="s">
        <v>428</v>
      </c>
    </row>
    <row r="29" spans="1:13" ht="13.5" customHeight="1">
      <c r="A29" s="198" t="s">
        <v>241</v>
      </c>
      <c r="B29" s="268"/>
      <c r="C29" s="197"/>
      <c r="D29" s="259"/>
      <c r="E29" s="259"/>
      <c r="F29" s="259"/>
      <c r="G29" s="259"/>
      <c r="H29" s="259"/>
      <c r="I29" s="259"/>
      <c r="J29" s="259"/>
      <c r="K29" s="197"/>
      <c r="L29" s="197"/>
      <c r="M29" s="213"/>
    </row>
    <row r="30" spans="1:13" ht="13.5" customHeight="1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213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80" t="s">
        <v>242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484"/>
    </row>
    <row r="2" spans="1:23" ht="20.100000000000001" customHeight="1">
      <c r="A2" s="485" t="s">
        <v>296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</row>
    <row r="3" spans="1:23">
      <c r="A3" s="489" t="s">
        <v>297</v>
      </c>
      <c r="B3" s="490"/>
      <c r="C3" s="490"/>
      <c r="D3" s="490"/>
      <c r="E3" s="490"/>
      <c r="F3" s="490"/>
      <c r="G3" s="490"/>
      <c r="H3" s="490"/>
      <c r="I3" s="491"/>
      <c r="J3" s="492" t="s">
        <v>457</v>
      </c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4"/>
    </row>
    <row r="4" spans="1:23">
      <c r="A4" s="486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8"/>
    </row>
    <row r="5" spans="1:23" ht="34.5" customHeight="1">
      <c r="A5" s="496" t="s">
        <v>459</v>
      </c>
      <c r="B5" s="497"/>
      <c r="C5" s="497"/>
      <c r="D5" s="497"/>
      <c r="E5" s="497"/>
      <c r="F5" s="497"/>
      <c r="G5" s="498"/>
      <c r="H5" s="499" t="s">
        <v>460</v>
      </c>
      <c r="I5" s="500"/>
      <c r="J5" s="500"/>
      <c r="K5" s="500"/>
      <c r="L5" s="500"/>
      <c r="M5" s="500"/>
      <c r="N5" s="500"/>
      <c r="O5" s="500"/>
      <c r="P5" s="500"/>
      <c r="Q5" s="500"/>
      <c r="R5" s="500"/>
      <c r="S5" s="501"/>
      <c r="T5" s="495" t="s">
        <v>461</v>
      </c>
      <c r="U5" s="495"/>
      <c r="V5" s="495"/>
      <c r="W5" s="495"/>
    </row>
    <row r="6" spans="1:23" ht="15.75" customHeight="1">
      <c r="A6" s="502" t="s">
        <v>21</v>
      </c>
      <c r="B6" s="502"/>
      <c r="C6" s="502"/>
      <c r="D6" s="502" t="s">
        <v>153</v>
      </c>
      <c r="E6" s="502"/>
      <c r="F6" s="502"/>
      <c r="G6" s="472" t="s">
        <v>3</v>
      </c>
      <c r="H6" s="478" t="s">
        <v>21</v>
      </c>
      <c r="I6" s="478"/>
      <c r="J6" s="478"/>
      <c r="K6" s="478"/>
      <c r="L6" s="478"/>
      <c r="M6" s="478"/>
      <c r="N6" s="478"/>
      <c r="O6" s="478" t="s">
        <v>153</v>
      </c>
      <c r="P6" s="478"/>
      <c r="Q6" s="478"/>
      <c r="R6" s="478"/>
      <c r="S6" s="503" t="s">
        <v>99</v>
      </c>
      <c r="T6" s="472" t="s">
        <v>162</v>
      </c>
      <c r="U6" s="472" t="s">
        <v>69</v>
      </c>
      <c r="V6" s="472" t="s">
        <v>190</v>
      </c>
      <c r="W6" s="475" t="s">
        <v>3</v>
      </c>
    </row>
    <row r="7" spans="1:23" ht="41.25" customHeight="1">
      <c r="A7" s="472" t="s">
        <v>162</v>
      </c>
      <c r="B7" s="472" t="s">
        <v>69</v>
      </c>
      <c r="C7" s="472" t="s">
        <v>190</v>
      </c>
      <c r="D7" s="472" t="s">
        <v>162</v>
      </c>
      <c r="E7" s="472" t="s">
        <v>69</v>
      </c>
      <c r="F7" s="472" t="s">
        <v>190</v>
      </c>
      <c r="G7" s="473"/>
      <c r="H7" s="479" t="s">
        <v>194</v>
      </c>
      <c r="I7" s="506"/>
      <c r="J7" s="506"/>
      <c r="K7" s="480"/>
      <c r="L7" s="472" t="s">
        <v>69</v>
      </c>
      <c r="M7" s="472" t="s">
        <v>190</v>
      </c>
      <c r="N7" s="481" t="s">
        <v>99</v>
      </c>
      <c r="O7" s="472" t="s">
        <v>203</v>
      </c>
      <c r="P7" s="472" t="s">
        <v>69</v>
      </c>
      <c r="Q7" s="472" t="s">
        <v>190</v>
      </c>
      <c r="R7" s="481" t="s">
        <v>99</v>
      </c>
      <c r="S7" s="504"/>
      <c r="T7" s="473"/>
      <c r="U7" s="473"/>
      <c r="V7" s="473"/>
      <c r="W7" s="476"/>
    </row>
    <row r="8" spans="1:23" ht="24" customHeight="1">
      <c r="A8" s="473"/>
      <c r="B8" s="473"/>
      <c r="C8" s="473"/>
      <c r="D8" s="473"/>
      <c r="E8" s="473"/>
      <c r="F8" s="473"/>
      <c r="G8" s="473"/>
      <c r="H8" s="472" t="s">
        <v>201</v>
      </c>
      <c r="I8" s="479" t="s">
        <v>200</v>
      </c>
      <c r="J8" s="480"/>
      <c r="K8" s="472" t="s">
        <v>3</v>
      </c>
      <c r="L8" s="473"/>
      <c r="M8" s="473"/>
      <c r="N8" s="482"/>
      <c r="O8" s="473"/>
      <c r="P8" s="473"/>
      <c r="Q8" s="473"/>
      <c r="R8" s="482"/>
      <c r="S8" s="504"/>
      <c r="T8" s="473"/>
      <c r="U8" s="473"/>
      <c r="V8" s="473"/>
      <c r="W8" s="476"/>
    </row>
    <row r="9" spans="1:23" ht="31.5">
      <c r="A9" s="474"/>
      <c r="B9" s="474"/>
      <c r="C9" s="474"/>
      <c r="D9" s="474"/>
      <c r="E9" s="474"/>
      <c r="F9" s="474"/>
      <c r="G9" s="474"/>
      <c r="H9" s="474"/>
      <c r="I9" s="101" t="s">
        <v>198</v>
      </c>
      <c r="J9" s="101" t="s">
        <v>199</v>
      </c>
      <c r="K9" s="474"/>
      <c r="L9" s="474"/>
      <c r="M9" s="474"/>
      <c r="N9" s="483"/>
      <c r="O9" s="474"/>
      <c r="P9" s="474"/>
      <c r="Q9" s="474"/>
      <c r="R9" s="483"/>
      <c r="S9" s="505"/>
      <c r="T9" s="474"/>
      <c r="U9" s="474"/>
      <c r="V9" s="474"/>
      <c r="W9" s="477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3638</v>
      </c>
      <c r="B11" s="43"/>
      <c r="C11" s="43"/>
      <c r="D11" s="43"/>
      <c r="E11" s="43"/>
      <c r="F11" s="43"/>
      <c r="G11" s="43">
        <f>SUM(A11:F11)</f>
        <v>3638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1611</v>
      </c>
      <c r="U11" s="17"/>
      <c r="V11" s="17"/>
      <c r="W11" s="17">
        <f>SUM(T11:V11)</f>
        <v>1611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2024-04-05T09:39:28Z</dcterms:modified>
</cp:coreProperties>
</file>