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245" tabRatio="80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Transplant'!$I$41:$I$84</definedName>
  </definedNames>
  <calcPr calcId="124519"/>
</workbook>
</file>

<file path=xl/calcChain.xml><?xml version="1.0" encoding="utf-8"?>
<calcChain xmlns="http://schemas.openxmlformats.org/spreadsheetml/2006/main">
  <c r="G72" i="28"/>
  <c r="G65"/>
  <c r="G58"/>
  <c r="G51"/>
  <c r="G44"/>
  <c r="G36"/>
  <c r="G29"/>
  <c r="G21"/>
  <c r="G12"/>
  <c r="J72"/>
  <c r="J65"/>
  <c r="F65"/>
  <c r="J58"/>
  <c r="F58"/>
  <c r="C58"/>
  <c r="J51"/>
  <c r="J44"/>
  <c r="F44"/>
  <c r="C44"/>
  <c r="J29"/>
  <c r="F29"/>
  <c r="F21"/>
  <c r="C21"/>
  <c r="J12"/>
  <c r="F12" l="1"/>
  <c r="C12"/>
  <c r="G77"/>
  <c r="G71"/>
  <c r="G70"/>
  <c r="J70" s="1"/>
  <c r="G69"/>
  <c r="J69" s="1"/>
  <c r="G68"/>
  <c r="G67"/>
  <c r="G64"/>
  <c r="G63"/>
  <c r="G62"/>
  <c r="G61"/>
  <c r="G60"/>
  <c r="G56"/>
  <c r="G55"/>
  <c r="G57"/>
  <c r="G54"/>
  <c r="G53"/>
  <c r="G50"/>
  <c r="G49"/>
  <c r="G48"/>
  <c r="G47"/>
  <c r="G46"/>
  <c r="G43"/>
  <c r="G42"/>
  <c r="G41"/>
  <c r="G40"/>
  <c r="G39"/>
  <c r="J39" s="1"/>
  <c r="G38"/>
  <c r="G28"/>
  <c r="J28" s="1"/>
  <c r="G27"/>
  <c r="G26"/>
  <c r="G25"/>
  <c r="G24"/>
  <c r="G23"/>
  <c r="G20"/>
  <c r="G19"/>
  <c r="J19" s="1"/>
  <c r="G18"/>
  <c r="G17"/>
  <c r="G16"/>
  <c r="G15"/>
  <c r="G14"/>
  <c r="G11"/>
  <c r="G10"/>
  <c r="G9"/>
  <c r="G8"/>
  <c r="G7"/>
  <c r="J77"/>
  <c r="F77"/>
  <c r="C72"/>
  <c r="J71"/>
  <c r="F71"/>
  <c r="F70"/>
  <c r="F69"/>
  <c r="J68"/>
  <c r="F68"/>
  <c r="J67"/>
  <c r="F67"/>
  <c r="C65"/>
  <c r="J64"/>
  <c r="F64"/>
  <c r="J63"/>
  <c r="F63"/>
  <c r="J62"/>
  <c r="F62"/>
  <c r="J61"/>
  <c r="F61"/>
  <c r="J60"/>
  <c r="F60"/>
  <c r="J57"/>
  <c r="F57"/>
  <c r="J56"/>
  <c r="F56"/>
  <c r="J55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J41"/>
  <c r="F41"/>
  <c r="J40"/>
  <c r="F40"/>
  <c r="F39"/>
  <c r="J38"/>
  <c r="F38"/>
  <c r="C36"/>
  <c r="J36" s="1"/>
  <c r="G35"/>
  <c r="J35" s="1"/>
  <c r="F35"/>
  <c r="J34"/>
  <c r="G34"/>
  <c r="F34"/>
  <c r="G33"/>
  <c r="J33" s="1"/>
  <c r="F33"/>
  <c r="J32"/>
  <c r="G32"/>
  <c r="F32"/>
  <c r="G31"/>
  <c r="J31" s="1"/>
  <c r="F31"/>
  <c r="C29"/>
  <c r="F28"/>
  <c r="J27"/>
  <c r="F27"/>
  <c r="J26"/>
  <c r="F26"/>
  <c r="J25"/>
  <c r="F25"/>
  <c r="J24"/>
  <c r="F24"/>
  <c r="J23"/>
  <c r="F23"/>
  <c r="J20"/>
  <c r="F20"/>
  <c r="F19"/>
  <c r="J18"/>
  <c r="F18"/>
  <c r="J17"/>
  <c r="F17"/>
  <c r="J16"/>
  <c r="F16"/>
  <c r="J15"/>
  <c r="F15"/>
  <c r="J14"/>
  <c r="F14"/>
  <c r="J11"/>
  <c r="F11"/>
  <c r="J10"/>
  <c r="F10"/>
  <c r="J9"/>
  <c r="F9"/>
  <c r="J8"/>
  <c r="F8"/>
  <c r="J7"/>
  <c r="F7"/>
  <c r="F72" l="1"/>
  <c r="J21"/>
  <c r="F36"/>
  <c r="G11" i="24" l="1"/>
  <c r="W11"/>
  <c r="D17" i="26" l="1"/>
  <c r="D16"/>
  <c r="D15" l="1"/>
  <c r="K25" i="1" l="1"/>
  <c r="D14" i="26"/>
  <c r="D13"/>
  <c r="D12" l="1"/>
  <c r="K14" i="1" l="1"/>
  <c r="D11" i="26"/>
  <c r="D10" l="1"/>
  <c r="D9" l="1"/>
  <c r="D8" l="1"/>
  <c r="P27" i="1"/>
  <c r="O27"/>
  <c r="D7" i="26"/>
  <c r="D6"/>
  <c r="Q27" i="1"/>
  <c r="J27"/>
  <c r="X27"/>
  <c r="W27"/>
  <c r="R27"/>
  <c r="M27"/>
  <c r="L27"/>
  <c r="K18" l="1"/>
  <c r="K17"/>
  <c r="K13"/>
  <c r="K23" l="1"/>
  <c r="K24"/>
  <c r="K11" l="1"/>
  <c r="K8"/>
  <c r="K9"/>
  <c r="K10"/>
  <c r="K12"/>
  <c r="K15"/>
  <c r="K16"/>
  <c r="K19"/>
  <c r="K20"/>
  <c r="K21"/>
  <c r="K22"/>
  <c r="F27"/>
  <c r="G27"/>
  <c r="W22" i="2" l="1"/>
  <c r="X22"/>
  <c r="V22"/>
  <c r="U22"/>
  <c r="W21"/>
  <c r="V21"/>
  <c r="X21" s="1"/>
  <c r="U21"/>
  <c r="W20"/>
  <c r="V20"/>
  <c r="U20"/>
  <c r="X20" s="1"/>
  <c r="W19"/>
  <c r="V19"/>
  <c r="X19" s="1"/>
  <c r="U19"/>
  <c r="W18"/>
  <c r="V18"/>
  <c r="X18" s="1"/>
  <c r="U18"/>
  <c r="W17"/>
  <c r="V17"/>
  <c r="X17" s="1"/>
  <c r="U17"/>
  <c r="W16"/>
  <c r="V16"/>
  <c r="X16" s="1"/>
  <c r="U16"/>
  <c r="W15"/>
  <c r="V15"/>
  <c r="X15"/>
  <c r="U15"/>
  <c r="W14"/>
  <c r="V14"/>
  <c r="U14"/>
  <c r="W13"/>
  <c r="V13"/>
  <c r="U13"/>
  <c r="X13"/>
  <c r="D11"/>
  <c r="E11"/>
  <c r="F11"/>
  <c r="F24" s="1"/>
  <c r="G11"/>
  <c r="H11"/>
  <c r="I11"/>
  <c r="J11"/>
  <c r="J24" s="1"/>
  <c r="K11"/>
  <c r="L11"/>
  <c r="M11"/>
  <c r="M24" s="1"/>
  <c r="N11"/>
  <c r="O11"/>
  <c r="P11"/>
  <c r="Q11"/>
  <c r="W11" s="1"/>
  <c r="R11"/>
  <c r="R24" s="1"/>
  <c r="S11"/>
  <c r="T11"/>
  <c r="U8"/>
  <c r="X8" s="1"/>
  <c r="U9"/>
  <c r="U10"/>
  <c r="K7" i="1"/>
  <c r="U7" i="2"/>
  <c r="X7" s="1"/>
  <c r="V7"/>
  <c r="W7"/>
  <c r="V8"/>
  <c r="W8"/>
  <c r="V9"/>
  <c r="X9" s="1"/>
  <c r="W9"/>
  <c r="V10"/>
  <c r="X10" s="1"/>
  <c r="W10"/>
  <c r="C11"/>
  <c r="Y11"/>
  <c r="Y24" s="1"/>
  <c r="Z11"/>
  <c r="AA11"/>
  <c r="AA24" s="1"/>
  <c r="AB11"/>
  <c r="AC11"/>
  <c r="AD11"/>
  <c r="AD24" s="1"/>
  <c r="AE11"/>
  <c r="AF11"/>
  <c r="AG11"/>
  <c r="AG24" s="1"/>
  <c r="AH11"/>
  <c r="AI11"/>
  <c r="AJ11"/>
  <c r="AJ24" s="1"/>
  <c r="AK11"/>
  <c r="C23"/>
  <c r="D23"/>
  <c r="D24" s="1"/>
  <c r="E23"/>
  <c r="E24" s="1"/>
  <c r="F23"/>
  <c r="G23"/>
  <c r="G24"/>
  <c r="H23"/>
  <c r="H24"/>
  <c r="I23"/>
  <c r="J23"/>
  <c r="K23"/>
  <c r="L23"/>
  <c r="L24" s="1"/>
  <c r="M23"/>
  <c r="N23"/>
  <c r="W23" s="1"/>
  <c r="O23"/>
  <c r="P23"/>
  <c r="P24" s="1"/>
  <c r="Q23"/>
  <c r="R23"/>
  <c r="S23"/>
  <c r="S24"/>
  <c r="T23"/>
  <c r="Y23"/>
  <c r="Z23"/>
  <c r="Z24" s="1"/>
  <c r="AA23"/>
  <c r="AB23"/>
  <c r="AC23"/>
  <c r="AC24" s="1"/>
  <c r="AD23"/>
  <c r="AE23"/>
  <c r="AE24" s="1"/>
  <c r="AF23"/>
  <c r="AF24"/>
  <c r="AG23"/>
  <c r="AH23"/>
  <c r="AH24" s="1"/>
  <c r="AI23"/>
  <c r="AJ23"/>
  <c r="AK23"/>
  <c r="AK24" s="1"/>
  <c r="AB24"/>
  <c r="E27" i="1"/>
  <c r="H27"/>
  <c r="I27"/>
  <c r="N27"/>
  <c r="Q24" i="2"/>
  <c r="AI24"/>
  <c r="T24"/>
  <c r="I24"/>
  <c r="X14"/>
  <c r="O24"/>
  <c r="K24"/>
  <c r="C24"/>
  <c r="N24"/>
  <c r="V27" i="1" l="1"/>
  <c r="T27"/>
  <c r="U27"/>
  <c r="S27"/>
  <c r="W24" i="2"/>
  <c r="X23"/>
  <c r="U11"/>
  <c r="V11"/>
  <c r="V24" s="1"/>
  <c r="V23"/>
  <c r="U23"/>
  <c r="K27" i="1"/>
  <c r="U24" i="2" l="1"/>
  <c r="X11"/>
  <c r="X24" s="1"/>
</calcChain>
</file>

<file path=xl/sharedStrings.xml><?xml version="1.0" encoding="utf-8"?>
<sst xmlns="http://schemas.openxmlformats.org/spreadsheetml/2006/main" count="941" uniqueCount="445">
  <si>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</si>
  <si>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</si>
  <si>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</si>
  <si>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</si>
  <si>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</si>
  <si>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</si>
  <si>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</si>
  <si>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</si>
  <si>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</si>
  <si>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</si>
  <si>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</si>
  <si>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</si>
  <si>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</si>
  <si>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</si>
  <si>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</si>
  <si>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</si>
  <si>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</si>
  <si>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</si>
  <si>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</si>
  <si>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</si>
  <si>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</si>
  <si>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</si>
  <si>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</si>
  <si>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</si>
  <si>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</si>
  <si>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</si>
  <si>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</si>
  <si>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</si>
  <si>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</si>
  <si>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</si>
  <si>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</si>
  <si>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</si>
  <si>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</si>
  <si>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</si>
  <si>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</si>
  <si>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</si>
  <si>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</si>
  <si>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</si>
  <si>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</si>
  <si>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</si>
  <si>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</si>
  <si>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</si>
  <si>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</si>
  <si>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</si>
  <si>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</si>
  <si>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</si>
  <si>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</si>
  <si>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</si>
  <si>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</si>
  <si>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</si>
  <si>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</si>
  <si>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</si>
  <si>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</si>
  <si>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</si>
  <si>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</si>
  <si>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</si>
  <si>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</si>
  <si>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</si>
  <si>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</si>
  <si>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</si>
  <si>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</si>
  <si>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</si>
  <si>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</si>
  <si>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</si>
  <si>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</si>
  <si>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</si>
  <si>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</si>
  <si>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</si>
  <si>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</si>
  <si>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</si>
  <si>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</si>
  <si>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</si>
  <si>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</si>
  <si>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</si>
  <si>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</si>
  <si>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</si>
  <si>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</si>
  <si>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</si>
  <si>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</si>
  <si>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</si>
  <si>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</si>
  <si>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</si>
  <si>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</si>
  <si>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</si>
  <si>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</si>
  <si>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</si>
  <si>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</si>
  <si>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</si>
  <si>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</si>
  <si>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</si>
  <si>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</si>
  <si>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</si>
  <si>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</si>
  <si>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</si>
  <si>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</si>
  <si>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</si>
  <si>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</si>
  <si>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</si>
  <si>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</si>
  <si>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</si>
  <si>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</si>
  <si>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</si>
  <si>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</si>
  <si>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</si>
  <si>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</si>
  <si>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</si>
  <si>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</si>
  <si>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</si>
  <si>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</si>
  <si>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</si>
  <si>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</si>
  <si>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</si>
  <si>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</si>
  <si>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</si>
  <si>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</si>
  <si>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</si>
  <si>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</si>
  <si>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</si>
  <si>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</si>
  <si>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</si>
  <si>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</si>
  <si>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</si>
  <si>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</si>
  <si>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</si>
  <si>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</si>
  <si>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</si>
  <si>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</si>
  <si>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</si>
  <si>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</si>
  <si>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</si>
  <si>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</si>
  <si>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</si>
  <si>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</si>
  <si>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</si>
  <si>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</si>
  <si>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</si>
  <si>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</si>
  <si>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</si>
  <si>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</si>
  <si>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</si>
  <si>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</si>
  <si>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</si>
  <si>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</si>
  <si>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</si>
  <si>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</si>
  <si>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</si>
  <si>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</si>
  <si>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</si>
  <si>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</si>
  <si>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</si>
  <si>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</si>
  <si>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</si>
  <si>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</si>
  <si>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</si>
  <si>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</si>
  <si>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</si>
  <si>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</si>
  <si>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</si>
  <si>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</si>
  <si>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</si>
  <si>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</si>
  <si>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</si>
  <si>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</si>
  <si>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</si>
  <si>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</si>
  <si>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</si>
  <si>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</si>
  <si>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</si>
  <si>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</si>
  <si>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</si>
  <si>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</si>
  <si>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</si>
  <si>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</si>
  <si>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</si>
  <si>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</si>
  <si>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</si>
  <si>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</si>
  <si>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</si>
  <si>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</si>
  <si>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</si>
  <si>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</si>
  <si>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</si>
  <si>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</si>
  <si>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</si>
  <si>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</si>
  <si>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</si>
  <si>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</si>
  <si>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</si>
  <si>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</si>
  <si>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</si>
  <si>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</si>
  <si>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</si>
  <si>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</si>
  <si>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</si>
  <si>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</si>
  <si>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</si>
  <si>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</si>
  <si>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</si>
  <si>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</si>
  <si>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</si>
  <si>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</si>
  <si>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</si>
  <si>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</si>
  <si>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</si>
  <si>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</si>
  <si>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</si>
  <si>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</si>
  <si>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</si>
  <si>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</si>
  <si>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</si>
  <si>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</si>
  <si>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</si>
  <si>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</si>
  <si>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</si>
  <si>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</si>
  <si>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</si>
  <si>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</si>
  <si>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</si>
  <si>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</si>
  <si>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</si>
  <si>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</si>
  <si>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</si>
  <si>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</si>
  <si>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</si>
  <si>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</si>
  <si>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</si>
  <si>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</si>
  <si>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</si>
  <si>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</si>
  <si>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</si>
  <si>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</si>
  <si>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</si>
  <si>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</si>
  <si>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</si>
  <si>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</si>
  <si>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</si>
  <si>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</si>
  <si>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</si>
  <si>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</si>
  <si>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</si>
  <si>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</si>
  <si>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</si>
  <si>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</si>
  <si>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</si>
  <si>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</si>
  <si>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</si>
  <si>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</si>
  <si>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</si>
  <si>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</si>
  <si>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</si>
  <si>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</si>
  <si>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</si>
  <si>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</si>
  <si>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</si>
  <si>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</si>
  <si>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</si>
  <si>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</si>
  <si>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</si>
  <si>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</si>
  <si>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</si>
  <si>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</si>
  <si>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</si>
  <si>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</si>
  <si>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</si>
  <si>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</si>
  <si>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</si>
  <si>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</si>
  <si>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</si>
  <si>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</si>
  <si>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</si>
  <si>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</si>
  <si>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</si>
  <si>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</si>
  <si>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</si>
  <si>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</si>
  <si>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</si>
  <si>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</si>
  <si>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</si>
  <si>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</si>
  <si>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</si>
  <si>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</si>
  <si>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</si>
  <si>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</si>
  <si>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</si>
  <si>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</si>
  <si>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</si>
  <si>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</si>
  <si>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</si>
  <si>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</si>
  <si>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 xml:space="preserve">Durgapur Blind Relief Society </t>
  </si>
  <si>
    <t>Sreerampore Seva Kendra o Chakshu Bank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</si>
  <si>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</si>
  <si>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</si>
  <si>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</si>
  <si>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</si>
  <si>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</si>
  <si>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Ajoy De Memorial Eye Collection Centre</t>
  </si>
  <si>
    <t>RE Optical PKP</t>
  </si>
  <si>
    <t>RE PBK</t>
  </si>
  <si>
    <t>Netraloke Eye Collection Centre</t>
  </si>
  <si>
    <t>DR. INDRAJIT SARDAR</t>
  </si>
  <si>
    <t>Punardristree</t>
  </si>
  <si>
    <t>April' 2023</t>
  </si>
  <si>
    <t>January' 2024</t>
  </si>
  <si>
    <t>February' 2024</t>
  </si>
  <si>
    <t>March' 2024</t>
  </si>
  <si>
    <t>Cumulative since April' 2023</t>
  </si>
  <si>
    <t xml:space="preserve">Other Eye Diseases 2023-24 (other than Cataract, Presbyopia &amp; School based activities ) </t>
  </si>
  <si>
    <t>CATARACT CASES IDENTIFIED DURING 2023  -2024</t>
  </si>
  <si>
    <t>Name of the District/MCH/ Pvt. Health Institution: Regional Institute of Ophthalmology, Kolkata</t>
  </si>
  <si>
    <t>Reporting Month: - May 2023</t>
  </si>
  <si>
    <t>May</t>
  </si>
  <si>
    <t>Late Tushar Kanti Ray</t>
  </si>
  <si>
    <t>IA-137, Sector 3, Salt Lake City, PS Bidhannagar (South), Kolkata. 700097</t>
  </si>
  <si>
    <t>Late Minati Halder</t>
  </si>
  <si>
    <t>55/B, Thakurbati Street, Serampore, Hooghly. 712201</t>
  </si>
  <si>
    <t>Late Pudrani Mukherjee</t>
  </si>
  <si>
    <t>36, AP Ghosh Road, P.O. Chatra, Dist- Hooghly. 712204</t>
  </si>
  <si>
    <t>Late Krishnarani Basu</t>
  </si>
  <si>
    <t>Dhunrupur, Benachita, Durgapur. 713213</t>
  </si>
  <si>
    <t>Late Dipali Biswas</t>
  </si>
  <si>
    <t>D-10/11, Sarojini Naidu Path, Durgapur- 16. 713216</t>
  </si>
  <si>
    <t>Late Tapati Roy</t>
  </si>
  <si>
    <t>42, Sukanta Nagar, PO- Angus, PS- Bhadreswar, Dist- Hooghly. 712221</t>
  </si>
  <si>
    <t>Late Krishna Chatterjee</t>
  </si>
  <si>
    <t>KG RS Pally, Dist- Hooghly. 7122218</t>
  </si>
  <si>
    <t>Late Brijgopal Shil</t>
  </si>
  <si>
    <t>Village- Cultia, PO- Jangipara, Dist- Hooghly. 712408</t>
  </si>
  <si>
    <t>Late Kanailal Lahiri</t>
  </si>
  <si>
    <t>24/M, Raja KL Goswami St, Serampore, Hooghly. 712201</t>
  </si>
  <si>
    <t>Late Gita Chatterjee</t>
  </si>
  <si>
    <t>33, MC Rahiri Bahadur St, Serampore, Hooghly. 712203</t>
  </si>
  <si>
    <t>Late Indulekha Gupta</t>
  </si>
  <si>
    <t>89/A, SC Chatterjee St, Konnager, Uttarpara, Hooghly. 712235</t>
  </si>
  <si>
    <t>Late Lakshmikanta Chakraborty</t>
  </si>
  <si>
    <t>Rashidpur, Palpara, Jangipara, Hooghly</t>
  </si>
  <si>
    <t>Late Gita Biswas</t>
  </si>
  <si>
    <t>Thuba, Tali, North 24 Parganas. 734429</t>
  </si>
  <si>
    <t>Late Krishna Dey</t>
  </si>
  <si>
    <t>153, Satchari Para, Baidyabati M, Chatra, Serampore, Hooghly. 712204</t>
  </si>
  <si>
    <t>Late Lakshmikanta Karmakar</t>
  </si>
  <si>
    <t>18A, Motilal Roy Lane, Bhadrakali, Hooghly. 712232</t>
  </si>
  <si>
    <t>Late Gopal Dhara</t>
  </si>
  <si>
    <t>Ghardubra, Jhikira, Joypur, Howrah. 711401</t>
  </si>
  <si>
    <t>Late Uttam Pramanik</t>
  </si>
  <si>
    <t>Jangapara, Singhti, Shibpur, Howrah. 711226</t>
  </si>
  <si>
    <t>Late Gauri Karak</t>
  </si>
  <si>
    <t>Udayanarayanur, Howrah. 711226</t>
  </si>
  <si>
    <t>Late Ambika De</t>
  </si>
  <si>
    <t>Nashkardanga, Rajbalhat, Jangipara, Hooghly. 712408</t>
  </si>
  <si>
    <t>Late Meena Mukherjee</t>
  </si>
  <si>
    <t>181X, Jamnagar Road, Mahesh, Serampore, Hooghly. 712202</t>
  </si>
  <si>
    <t>Late Bijoy Bhattacharjee</t>
  </si>
  <si>
    <t xml:space="preserve">Bijoya House 01, Dutta Street, Durgapur. </t>
  </si>
  <si>
    <t>Late Ratan Kumar Nandi</t>
  </si>
  <si>
    <t>43/1, Paramarth, Ganguli Lane, Santipur, Nadia. 741404</t>
  </si>
  <si>
    <t>Late Chitta Saha</t>
  </si>
  <si>
    <t>Padma Colony, Chakdah, Nadia. 741222</t>
  </si>
  <si>
    <t>Late Banamali Shil</t>
  </si>
  <si>
    <t>Rajbalghat Colony, Jangipara, Hooghly. 712408</t>
  </si>
  <si>
    <t>Late Chandan Chatterjee</t>
  </si>
  <si>
    <t>Siddeshwari Lane, Chatra, Serampore, Hooghly. 712204</t>
  </si>
  <si>
    <t>Late Amrita Dey</t>
  </si>
  <si>
    <t>8B, Dey Street, Serampore, Hooghly. 712201</t>
  </si>
  <si>
    <t>Late Ratan Kumar Gangopadhyay</t>
  </si>
  <si>
    <t>25/1/A, Satish Chandra Ghosh Lane, Hooghly. 712202</t>
  </si>
  <si>
    <t>Late Sanat Ganguly</t>
  </si>
  <si>
    <t>25/3, Bacharpati Lane, Kamarhati, North 24 Parganas. 700076</t>
  </si>
  <si>
    <t>Late Chitra Mukherjee</t>
  </si>
  <si>
    <t>25, ChandiniPara Lane, Santipur, Nadia. 741404</t>
  </si>
  <si>
    <t>Late Rukmini Samanta</t>
  </si>
  <si>
    <t>Morhal, Rajbahat, Jangipara, Hooghly. 712408</t>
  </si>
  <si>
    <t>Late Amal Nath Chakraborty</t>
  </si>
  <si>
    <t>Gangadharpur, Bazar, Dist Hooghly. 712306</t>
  </si>
  <si>
    <t>Late Shanta Chakraborty</t>
  </si>
  <si>
    <t>Krishnanagar, Jangipara, Hooghly. 712404</t>
  </si>
  <si>
    <t>Late Shankar Narayan Mukherjee</t>
  </si>
  <si>
    <t>23 AL Banerjee Street, Konnagar, Hooghly. 712235</t>
  </si>
  <si>
    <t>Late Ashok Kumar Halder</t>
  </si>
  <si>
    <t>Late Smt Mayuri Das</t>
  </si>
  <si>
    <t>21, Sanat Chatterjee Road, Shikpur, Chatterjee Hat, Howrah</t>
  </si>
  <si>
    <t>Late Niyoti Bagchi</t>
  </si>
  <si>
    <t>Kulti Sripur Road, Kulti, Bardhaman West. 713343</t>
  </si>
  <si>
    <t>Late Shyamal Mondal</t>
  </si>
  <si>
    <t>Bahirgarh, Krishnanagar, Jangipara, Hooghly. 712404</t>
  </si>
  <si>
    <t>Late Soumyadip Pal</t>
  </si>
  <si>
    <t>Late Savathi Nandi</t>
  </si>
  <si>
    <t>113, Keshab Chandra Sen Street, Raja Rammohan Sarani, Kolkata. 700009</t>
  </si>
  <si>
    <t>Late Saraswati Biswas</t>
  </si>
  <si>
    <t>95, Tarun Sengupta sarani,  Italgach, Dum Dum, North 24 Parganas. 700079</t>
  </si>
  <si>
    <t>Late Sridhar Kumar Chakraborty</t>
  </si>
  <si>
    <t>105/1, Sector II, Salt Lake, North 24 Parganas</t>
  </si>
  <si>
    <t>Durgapur blind relief society</t>
  </si>
  <si>
    <t>Durgapur City Hospital</t>
  </si>
  <si>
    <t>Doyen Dishari &amp; Bansberia, Hooghly</t>
  </si>
  <si>
    <t>Ajoy De Memorial Eye Centre</t>
  </si>
  <si>
    <t>RNS Eye Bank and Seva Kendra</t>
  </si>
  <si>
    <t>Punardrishtee</t>
  </si>
  <si>
    <t>PROVA</t>
  </si>
  <si>
    <t>Serampore Seva Kendra O Chakshu Bank</t>
  </si>
  <si>
    <t>122F, APC Road, Shyampukur, Kolkata. 700004</t>
  </si>
  <si>
    <t>Alauddin Sk</t>
  </si>
  <si>
    <t>LE Adherent leucoma + cataract</t>
  </si>
  <si>
    <t>LE Optical PKP + ICCE</t>
  </si>
  <si>
    <t>Samsher Ali</t>
  </si>
  <si>
    <t>LE Adherent leucoma + vascularisation</t>
  </si>
  <si>
    <t>Ratikanta Pramanik</t>
  </si>
  <si>
    <t>LE Adherent Corneal Ulcer</t>
  </si>
  <si>
    <t>LE Therapeutic PKP</t>
  </si>
  <si>
    <t>Nisha Das</t>
  </si>
  <si>
    <t>RE Limbal Dermoid</t>
  </si>
  <si>
    <t>RE Limbal dermoid excision with sclerocorneal patch</t>
  </si>
  <si>
    <t>Ambia Begum</t>
  </si>
  <si>
    <t>LE PBK</t>
  </si>
  <si>
    <t>LE Optical PKP</t>
  </si>
  <si>
    <t>Arati Giri</t>
  </si>
  <si>
    <t>RE Healed Corneal Opacity</t>
  </si>
  <si>
    <t>RE Patch Graft</t>
  </si>
  <si>
    <t>Amzad SK</t>
  </si>
  <si>
    <t>RE Adherent Leucoma</t>
  </si>
  <si>
    <t>Kazi Sakibul</t>
  </si>
  <si>
    <t>LE Perforated Corneal Ulcer with Hypopyon</t>
  </si>
  <si>
    <t>LE Patch Graft</t>
  </si>
  <si>
    <t>Babai Mukherjee</t>
  </si>
  <si>
    <t>LE Descematocoele</t>
  </si>
  <si>
    <t>Purnima Hemran</t>
  </si>
  <si>
    <t>Ranjit Das</t>
  </si>
  <si>
    <t>Prabir Adak</t>
  </si>
  <si>
    <t>LE Leucomatous Corneal Opacity</t>
  </si>
  <si>
    <t>Rousnara Laskar</t>
  </si>
  <si>
    <t>Sumita Ghosh</t>
  </si>
  <si>
    <t>RE Leucomatous Corneal Opacity</t>
  </si>
  <si>
    <t>Bina Das</t>
  </si>
  <si>
    <t>LE Corneal Opacity</t>
  </si>
  <si>
    <t>Samsul Haque</t>
  </si>
  <si>
    <t>Reporting  Month: May 2023                                                       Year: 2023-2024</t>
  </si>
  <si>
    <t>Name of the District/MCH: RIO, Kolkata                                                               Reporting for the month: May 2023</t>
  </si>
  <si>
    <t>For the reporting month May 2023</t>
  </si>
  <si>
    <t>Reporting Month: May 2023</t>
  </si>
  <si>
    <t>Reporting for the month: May 2023</t>
  </si>
  <si>
    <t>On Earned leave on Medical ground</t>
  </si>
  <si>
    <t>May' 2023</t>
  </si>
  <si>
    <t>No. of Eye Patients attended during the Month May 2023</t>
  </si>
  <si>
    <t>No. of Cataract Cases Indentified during the Month May 2023</t>
  </si>
  <si>
    <t>No. of Cataract Operation during the month May 2023</t>
  </si>
</sst>
</file>

<file path=xl/styles.xml><?xml version="1.0" encoding="utf-8"?>
<styleSheet xmlns="http://schemas.openxmlformats.org/spreadsheetml/2006/main">
  <numFmts count="1">
    <numFmt numFmtId="164" formatCode="mmmm"/>
  </numFmts>
  <fonts count="45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</borders>
  <cellStyleXfs count="3">
    <xf numFmtId="0" fontId="0" fillId="0" borderId="0"/>
    <xf numFmtId="0" fontId="39" fillId="0" borderId="0" applyNumberFormat="0" applyFill="0" applyBorder="0" applyProtection="0">
      <alignment vertical="center"/>
    </xf>
    <xf numFmtId="0" fontId="38" fillId="0" borderId="0" applyNumberFormat="0" applyFill="0" applyBorder="0" applyProtection="0">
      <alignment vertical="center"/>
    </xf>
  </cellStyleXfs>
  <cellXfs count="470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0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0" fillId="0" borderId="10" xfId="0" applyFont="1" applyFill="1" applyBorder="1"/>
    <xf numFmtId="0" fontId="9" fillId="0" borderId="24" xfId="0" applyFont="1" applyFill="1" applyBorder="1" applyAlignment="1">
      <alignment horizontal="center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5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31" fillId="0" borderId="47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5" fillId="0" borderId="31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9" fillId="0" borderId="0" xfId="1" applyNumberFormat="1" applyFont="1" applyAlignment="1">
      <alignment vertical="center"/>
    </xf>
    <xf numFmtId="0" fontId="38" fillId="0" borderId="0" xfId="2" applyNumberFormat="1" applyFont="1" applyAlignment="1">
      <alignment vertical="center"/>
    </xf>
    <xf numFmtId="0" fontId="39" fillId="0" borderId="1" xfId="1" applyFont="1" applyFill="1" applyBorder="1" applyAlignment="1"/>
    <xf numFmtId="49" fontId="40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horizontal="center"/>
    </xf>
    <xf numFmtId="49" fontId="39" fillId="0" borderId="1" xfId="1" applyNumberFormat="1" applyFont="1" applyFill="1" applyBorder="1" applyAlignment="1">
      <alignment horizontal="center"/>
    </xf>
    <xf numFmtId="49" fontId="38" fillId="0" borderId="1" xfId="1" applyNumberFormat="1" applyFont="1" applyFill="1" applyBorder="1" applyAlignment="1"/>
    <xf numFmtId="0" fontId="39" fillId="0" borderId="1" xfId="1" applyNumberFormat="1" applyFont="1" applyFill="1" applyBorder="1" applyAlignment="1"/>
    <xf numFmtId="0" fontId="39" fillId="0" borderId="1" xfId="1" applyNumberFormat="1" applyFill="1" applyBorder="1" applyAlignment="1"/>
    <xf numFmtId="49" fontId="39" fillId="0" borderId="1" xfId="1" applyNumberFormat="1" applyFont="1" applyFill="1" applyBorder="1" applyAlignment="1"/>
    <xf numFmtId="164" fontId="39" fillId="0" borderId="1" xfId="1" applyNumberFormat="1" applyFont="1" applyFill="1" applyBorder="1" applyAlignment="1"/>
    <xf numFmtId="49" fontId="40" fillId="0" borderId="1" xfId="1" applyNumberFormat="1" applyFont="1" applyFill="1" applyBorder="1" applyAlignment="1"/>
    <xf numFmtId="0" fontId="40" fillId="0" borderId="1" xfId="1" applyFont="1" applyFill="1" applyBorder="1" applyAlignment="1"/>
    <xf numFmtId="49" fontId="39" fillId="0" borderId="1" xfId="1" applyNumberFormat="1" applyFont="1" applyFill="1" applyBorder="1" applyAlignment="1">
      <alignment vertical="top"/>
    </xf>
    <xf numFmtId="49" fontId="39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vertical="top" wrapText="1"/>
    </xf>
    <xf numFmtId="0" fontId="39" fillId="0" borderId="1" xfId="1" applyFont="1" applyFill="1" applyBorder="1" applyAlignment="1">
      <alignment vertical="top"/>
    </xf>
    <xf numFmtId="0" fontId="39" fillId="0" borderId="1" xfId="1" applyFont="1" applyFill="1" applyBorder="1" applyAlignment="1">
      <alignment vertical="top" wrapText="1"/>
    </xf>
    <xf numFmtId="0" fontId="38" fillId="0" borderId="1" xfId="2" applyFont="1" applyFill="1" applyBorder="1" applyAlignment="1"/>
    <xf numFmtId="49" fontId="38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40" fillId="0" borderId="11" xfId="1" applyFont="1" applyFill="1" applyBorder="1" applyAlignment="1"/>
    <xf numFmtId="0" fontId="40" fillId="0" borderId="12" xfId="1" applyFont="1" applyFill="1" applyBorder="1" applyAlignment="1"/>
    <xf numFmtId="2" fontId="23" fillId="0" borderId="0" xfId="0" applyNumberFormat="1" applyFont="1" applyFill="1"/>
    <xf numFmtId="49" fontId="38" fillId="0" borderId="2" xfId="2" applyNumberFormat="1" applyFont="1" applyFill="1" applyBorder="1" applyAlignment="1">
      <alignment vertical="top"/>
    </xf>
    <xf numFmtId="49" fontId="41" fillId="8" borderId="1" xfId="0" applyNumberFormat="1" applyFont="1" applyFill="1" applyBorder="1" applyAlignment="1"/>
    <xf numFmtId="0" fontId="41" fillId="8" borderId="1" xfId="0" applyFont="1" applyFill="1" applyBorder="1" applyAlignment="1"/>
    <xf numFmtId="14" fontId="41" fillId="8" borderId="1" xfId="0" applyNumberFormat="1" applyFont="1" applyFill="1" applyBorder="1" applyAlignment="1"/>
    <xf numFmtId="0" fontId="27" fillId="0" borderId="1" xfId="0" applyFont="1" applyFill="1" applyBorder="1"/>
    <xf numFmtId="0" fontId="18" fillId="9" borderId="1" xfId="0" applyFont="1" applyFill="1" applyBorder="1" applyAlignment="1">
      <alignment horizontal="center" vertical="center"/>
    </xf>
    <xf numFmtId="0" fontId="39" fillId="0" borderId="1" xfId="1" applyNumberFormat="1" applyFont="1" applyBorder="1" applyAlignment="1">
      <alignment vertical="center"/>
    </xf>
    <xf numFmtId="0" fontId="42" fillId="8" borderId="1" xfId="0" applyFont="1" applyFill="1" applyBorder="1" applyAlignment="1"/>
    <xf numFmtId="0" fontId="39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3" fillId="0" borderId="1" xfId="0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left" vertical="top" wrapText="1"/>
    </xf>
    <xf numFmtId="164" fontId="41" fillId="8" borderId="1" xfId="0" applyNumberFormat="1" applyFont="1" applyFill="1" applyBorder="1" applyAlignment="1"/>
    <xf numFmtId="49" fontId="38" fillId="0" borderId="2" xfId="2" applyNumberFormat="1" applyFont="1" applyFill="1" applyBorder="1" applyAlignment="1">
      <alignment vertical="top" wrapText="1"/>
    </xf>
    <xf numFmtId="14" fontId="38" fillId="0" borderId="2" xfId="2" applyNumberFormat="1" applyFont="1" applyFill="1" applyBorder="1" applyAlignment="1">
      <alignment vertical="top" wrapText="1"/>
    </xf>
    <xf numFmtId="0" fontId="41" fillId="0" borderId="1" xfId="0" applyFont="1" applyBorder="1" applyAlignment="1"/>
    <xf numFmtId="0" fontId="20" fillId="0" borderId="12" xfId="0" applyFont="1" applyFill="1" applyBorder="1"/>
    <xf numFmtId="0" fontId="38" fillId="0" borderId="1" xfId="2" applyNumberFormat="1" applyFont="1" applyBorder="1" applyAlignment="1">
      <alignment vertical="center"/>
    </xf>
    <xf numFmtId="164" fontId="38" fillId="0" borderId="1" xfId="1" applyNumberFormat="1" applyFont="1" applyFill="1" applyBorder="1" applyAlignment="1">
      <alignment horizontal="center" vertical="top" wrapText="1"/>
    </xf>
    <xf numFmtId="49" fontId="38" fillId="0" borderId="2" xfId="2" applyNumberFormat="1" applyFont="1" applyFill="1" applyBorder="1" applyAlignment="1">
      <alignment horizontal="center" vertical="top" wrapText="1"/>
    </xf>
    <xf numFmtId="0" fontId="25" fillId="0" borderId="1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9" fillId="0" borderId="1" xfId="1" applyNumberFormat="1" applyFont="1" applyBorder="1" applyAlignment="1">
      <alignment vertical="top"/>
    </xf>
    <xf numFmtId="0" fontId="39" fillId="0" borderId="3" xfId="1" applyFont="1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17" fillId="0" borderId="12" xfId="0" applyFont="1" applyFill="1" applyBorder="1"/>
    <xf numFmtId="0" fontId="0" fillId="0" borderId="3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42" fillId="8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top"/>
    </xf>
    <xf numFmtId="0" fontId="42" fillId="8" borderId="49" xfId="0" applyFont="1" applyFill="1" applyBorder="1" applyAlignment="1">
      <alignment vertical="top" wrapText="1"/>
    </xf>
    <xf numFmtId="0" fontId="39" fillId="0" borderId="10" xfId="1" applyNumberFormat="1" applyFont="1" applyFill="1" applyBorder="1" applyAlignment="1">
      <alignment horizontal="right" vertical="top" wrapText="1"/>
    </xf>
    <xf numFmtId="0" fontId="44" fillId="8" borderId="1" xfId="0" applyFont="1" applyFill="1" applyBorder="1" applyAlignment="1"/>
    <xf numFmtId="0" fontId="44" fillId="8" borderId="1" xfId="0" applyNumberFormat="1" applyFont="1" applyFill="1" applyBorder="1" applyAlignment="1"/>
    <xf numFmtId="49" fontId="41" fillId="8" borderId="1" xfId="0" applyNumberFormat="1" applyFont="1" applyFill="1" applyBorder="1" applyAlignment="1">
      <alignment vertical="top" wrapText="1"/>
    </xf>
    <xf numFmtId="0" fontId="0" fillId="0" borderId="1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wrapText="1"/>
    </xf>
    <xf numFmtId="0" fontId="0" fillId="0" borderId="21" xfId="0" applyFont="1" applyFill="1" applyBorder="1" applyAlignment="1">
      <alignment horizontal="center" wrapText="1"/>
    </xf>
    <xf numFmtId="0" fontId="0" fillId="0" borderId="25" xfId="0" applyFont="1" applyFill="1" applyBorder="1" applyAlignment="1">
      <alignment horizontal="center" wrapText="1"/>
    </xf>
    <xf numFmtId="0" fontId="9" fillId="0" borderId="36" xfId="0" applyFont="1" applyFill="1" applyBorder="1" applyAlignment="1">
      <alignment horizontal="center" vertical="center" wrapText="1"/>
    </xf>
    <xf numFmtId="49" fontId="39" fillId="0" borderId="10" xfId="1" applyNumberFormat="1" applyFont="1" applyFill="1" applyBorder="1" applyAlignment="1">
      <alignment horizontal="left" vertical="top" wrapText="1"/>
    </xf>
    <xf numFmtId="49" fontId="42" fillId="8" borderId="52" xfId="0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horizontal="right" vertical="top" wrapText="1"/>
    </xf>
    <xf numFmtId="0" fontId="42" fillId="8" borderId="1" xfId="0" applyFont="1" applyFill="1" applyBorder="1" applyAlignment="1">
      <alignment vertical="top" wrapText="1"/>
    </xf>
    <xf numFmtId="49" fontId="41" fillId="8" borderId="1" xfId="0" applyNumberFormat="1" applyFont="1" applyFill="1" applyBorder="1" applyAlignment="1">
      <alignment horizontal="center" vertical="top" wrapText="1"/>
    </xf>
    <xf numFmtId="0" fontId="41" fillId="8" borderId="1" xfId="0" applyFont="1" applyFill="1" applyBorder="1" applyAlignment="1">
      <alignment horizontal="center" vertical="top"/>
    </xf>
    <xf numFmtId="49" fontId="41" fillId="8" borderId="1" xfId="0" applyNumberFormat="1" applyFont="1" applyFill="1" applyBorder="1" applyAlignment="1">
      <alignment horizontal="center" vertical="top"/>
    </xf>
    <xf numFmtId="0" fontId="41" fillId="8" borderId="1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41" fillId="8" borderId="1" xfId="0" applyFont="1" applyFill="1" applyBorder="1" applyAlignment="1">
      <alignment vertical="top" wrapText="1"/>
    </xf>
    <xf numFmtId="0" fontId="38" fillId="0" borderId="1" xfId="2" applyNumberFormat="1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5" fillId="0" borderId="48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center"/>
    </xf>
    <xf numFmtId="0" fontId="9" fillId="0" borderId="28" xfId="0" applyFont="1" applyFill="1" applyBorder="1" applyAlignment="1">
      <alignment horizontal="left" vertical="center"/>
    </xf>
    <xf numFmtId="0" fontId="9" fillId="0" borderId="50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51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40" fillId="0" borderId="1" xfId="1" applyNumberFormat="1" applyFont="1" applyFill="1" applyBorder="1" applyAlignment="1">
      <alignment horizontal="left" vertical="top" wrapText="1"/>
    </xf>
    <xf numFmtId="0" fontId="40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40" fillId="0" borderId="11" xfId="1" applyFont="1" applyFill="1" applyBorder="1" applyAlignment="1">
      <alignment horizontal="left"/>
    </xf>
    <xf numFmtId="0" fontId="40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0" fillId="0" borderId="1" xfId="1" applyFont="1" applyFill="1" applyBorder="1" applyAlignment="1">
      <alignment horizontal="left"/>
    </xf>
    <xf numFmtId="49" fontId="38" fillId="0" borderId="1" xfId="1" applyNumberFormat="1" applyFont="1" applyFill="1" applyBorder="1" applyAlignment="1">
      <alignment horizontal="left"/>
    </xf>
    <xf numFmtId="0" fontId="39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center" vertical="top"/>
    </xf>
    <xf numFmtId="0" fontId="39" fillId="0" borderId="1" xfId="1" applyFont="1" applyFill="1" applyBorder="1" applyAlignment="1">
      <alignment horizontal="center" vertical="top"/>
    </xf>
    <xf numFmtId="49" fontId="39" fillId="0" borderId="3" xfId="1" applyNumberFormat="1" applyFont="1" applyFill="1" applyBorder="1" applyAlignment="1">
      <alignment horizontal="left"/>
    </xf>
    <xf numFmtId="0" fontId="39" fillId="0" borderId="3" xfId="1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center" vertical="top" wrapText="1"/>
    </xf>
    <xf numFmtId="0" fontId="39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8" fillId="0" borderId="1" xfId="2" applyNumberFormat="1" applyFont="1" applyFill="1" applyBorder="1" applyAlignment="1">
      <alignment horizontal="left"/>
    </xf>
    <xf numFmtId="0" fontId="38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tabSelected="1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295" t="s">
        <v>247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</row>
    <row r="2" spans="1:25" s="54" customFormat="1" ht="18" customHeight="1" thickBot="1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</row>
    <row r="3" spans="1:25" ht="18" customHeight="1" thickBot="1">
      <c r="A3" s="312" t="s">
        <v>436</v>
      </c>
      <c r="B3" s="313"/>
      <c r="C3" s="313"/>
      <c r="D3" s="313"/>
      <c r="E3" s="313"/>
      <c r="F3" s="313"/>
      <c r="G3" s="313"/>
      <c r="H3" s="313"/>
      <c r="I3" s="313"/>
      <c r="J3" s="313"/>
      <c r="K3" s="314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4" spans="1:25" s="56" customFormat="1" ht="45" customHeight="1">
      <c r="A4" s="320" t="s">
        <v>1</v>
      </c>
      <c r="B4" s="305" t="s">
        <v>228</v>
      </c>
      <c r="C4" s="305" t="s">
        <v>109</v>
      </c>
      <c r="D4" s="310" t="s">
        <v>2</v>
      </c>
      <c r="E4" s="302" t="s">
        <v>172</v>
      </c>
      <c r="F4" s="303"/>
      <c r="G4" s="304"/>
      <c r="H4" s="302" t="s">
        <v>176</v>
      </c>
      <c r="I4" s="303"/>
      <c r="J4" s="304"/>
      <c r="K4" s="318" t="s">
        <v>3</v>
      </c>
      <c r="L4" s="322" t="s">
        <v>30</v>
      </c>
      <c r="M4" s="323"/>
      <c r="N4" s="324"/>
      <c r="O4" s="325" t="s">
        <v>64</v>
      </c>
      <c r="P4" s="323"/>
      <c r="Q4" s="323"/>
      <c r="R4" s="326"/>
      <c r="S4" s="299" t="s">
        <v>177</v>
      </c>
      <c r="T4" s="300"/>
      <c r="U4" s="300"/>
      <c r="V4" s="301"/>
      <c r="W4" s="307" t="s">
        <v>164</v>
      </c>
      <c r="X4" s="308" t="s">
        <v>163</v>
      </c>
      <c r="Y4" s="294" t="s">
        <v>4</v>
      </c>
    </row>
    <row r="5" spans="1:25" ht="35.25" customHeight="1">
      <c r="A5" s="321"/>
      <c r="B5" s="306"/>
      <c r="C5" s="306"/>
      <c r="D5" s="311"/>
      <c r="E5" s="124" t="s">
        <v>173</v>
      </c>
      <c r="F5" s="270" t="s">
        <v>174</v>
      </c>
      <c r="G5" s="125" t="s">
        <v>175</v>
      </c>
      <c r="H5" s="124" t="s">
        <v>173</v>
      </c>
      <c r="I5" s="270" t="s">
        <v>174</v>
      </c>
      <c r="J5" s="125" t="s">
        <v>175</v>
      </c>
      <c r="K5" s="319"/>
      <c r="L5" s="272" t="s">
        <v>18</v>
      </c>
      <c r="M5" s="258" t="s">
        <v>19</v>
      </c>
      <c r="N5" s="261" t="s">
        <v>46</v>
      </c>
      <c r="O5" s="124" t="s">
        <v>65</v>
      </c>
      <c r="P5" s="260" t="s">
        <v>66</v>
      </c>
      <c r="Q5" s="260" t="s">
        <v>67</v>
      </c>
      <c r="R5" s="125" t="s">
        <v>68</v>
      </c>
      <c r="S5" s="124" t="s">
        <v>166</v>
      </c>
      <c r="T5" s="250" t="s">
        <v>167</v>
      </c>
      <c r="U5" s="250" t="s">
        <v>168</v>
      </c>
      <c r="V5" s="125" t="s">
        <v>169</v>
      </c>
      <c r="W5" s="294"/>
      <c r="X5" s="309"/>
      <c r="Y5" s="294"/>
    </row>
    <row r="6" spans="1:25" ht="15">
      <c r="A6" s="124" t="s">
        <v>35</v>
      </c>
      <c r="B6" s="270" t="s">
        <v>36</v>
      </c>
      <c r="C6" s="270" t="s">
        <v>37</v>
      </c>
      <c r="D6" s="271" t="s">
        <v>115</v>
      </c>
      <c r="E6" s="124" t="s">
        <v>100</v>
      </c>
      <c r="F6" s="270" t="s">
        <v>101</v>
      </c>
      <c r="G6" s="125" t="s">
        <v>102</v>
      </c>
      <c r="H6" s="124" t="s">
        <v>116</v>
      </c>
      <c r="I6" s="270" t="s">
        <v>117</v>
      </c>
      <c r="J6" s="125" t="s">
        <v>103</v>
      </c>
      <c r="K6" s="276" t="s">
        <v>118</v>
      </c>
      <c r="L6" s="272" t="s">
        <v>104</v>
      </c>
      <c r="M6" s="258" t="s">
        <v>119</v>
      </c>
      <c r="N6" s="261" t="s">
        <v>120</v>
      </c>
      <c r="O6" s="124" t="s">
        <v>121</v>
      </c>
      <c r="P6" s="260" t="s">
        <v>141</v>
      </c>
      <c r="Q6" s="260" t="s">
        <v>142</v>
      </c>
      <c r="R6" s="125" t="s">
        <v>122</v>
      </c>
      <c r="S6" s="124" t="s">
        <v>123</v>
      </c>
      <c r="T6" s="250" t="s">
        <v>124</v>
      </c>
      <c r="U6" s="250" t="s">
        <v>125</v>
      </c>
      <c r="V6" s="125" t="s">
        <v>126</v>
      </c>
      <c r="W6" s="234" t="s">
        <v>127</v>
      </c>
      <c r="X6" s="170" t="s">
        <v>128</v>
      </c>
      <c r="Y6" s="168"/>
    </row>
    <row r="7" spans="1:25" ht="15.75">
      <c r="A7" s="126">
        <v>1</v>
      </c>
      <c r="B7" s="145" t="s">
        <v>252</v>
      </c>
      <c r="C7" s="106" t="s">
        <v>262</v>
      </c>
      <c r="D7" s="152" t="s">
        <v>263</v>
      </c>
      <c r="E7" s="150">
        <v>1</v>
      </c>
      <c r="F7" s="105">
        <v>0</v>
      </c>
      <c r="G7" s="127">
        <v>0</v>
      </c>
      <c r="H7" s="131">
        <v>0</v>
      </c>
      <c r="I7" s="107">
        <v>18</v>
      </c>
      <c r="J7" s="132">
        <v>117</v>
      </c>
      <c r="K7" s="155">
        <f>E7+F7+G7+H7+I7+J7</f>
        <v>136</v>
      </c>
      <c r="L7" s="244">
        <v>81</v>
      </c>
      <c r="M7" s="107">
        <v>55</v>
      </c>
      <c r="N7" s="262">
        <v>0</v>
      </c>
      <c r="O7" s="245">
        <v>16</v>
      </c>
      <c r="P7" s="246">
        <v>52</v>
      </c>
      <c r="Q7" s="246">
        <v>57</v>
      </c>
      <c r="R7" s="247">
        <v>11</v>
      </c>
      <c r="S7" s="245">
        <v>14</v>
      </c>
      <c r="T7" s="246">
        <v>75</v>
      </c>
      <c r="U7" s="246">
        <v>41</v>
      </c>
      <c r="V7" s="247">
        <v>6</v>
      </c>
      <c r="W7" s="244">
        <v>4</v>
      </c>
      <c r="X7" s="123">
        <v>128</v>
      </c>
      <c r="Y7" s="217" t="s">
        <v>264</v>
      </c>
    </row>
    <row r="8" spans="1:25" ht="15.75">
      <c r="A8" s="126">
        <v>2</v>
      </c>
      <c r="B8" s="145" t="s">
        <v>253</v>
      </c>
      <c r="C8" s="106" t="s">
        <v>262</v>
      </c>
      <c r="D8" s="152" t="s">
        <v>263</v>
      </c>
      <c r="E8" s="150">
        <v>1</v>
      </c>
      <c r="F8" s="105">
        <v>0</v>
      </c>
      <c r="G8" s="127">
        <v>0</v>
      </c>
      <c r="H8" s="126">
        <v>0</v>
      </c>
      <c r="I8" s="105">
        <v>56</v>
      </c>
      <c r="J8" s="235">
        <v>73</v>
      </c>
      <c r="K8" s="155">
        <f>E8+F8+G8+H8+I8+J8</f>
        <v>130</v>
      </c>
      <c r="L8" s="244">
        <v>73</v>
      </c>
      <c r="M8" s="107">
        <v>57</v>
      </c>
      <c r="N8" s="262">
        <v>0</v>
      </c>
      <c r="O8" s="245">
        <v>14</v>
      </c>
      <c r="P8" s="246">
        <v>49</v>
      </c>
      <c r="Q8" s="246">
        <v>55</v>
      </c>
      <c r="R8" s="247">
        <v>12</v>
      </c>
      <c r="S8" s="245">
        <v>13</v>
      </c>
      <c r="T8" s="246">
        <v>71</v>
      </c>
      <c r="U8" s="246">
        <v>39</v>
      </c>
      <c r="V8" s="247">
        <v>7</v>
      </c>
      <c r="W8" s="244">
        <v>4</v>
      </c>
      <c r="X8" s="132">
        <v>122</v>
      </c>
      <c r="Y8" s="169"/>
    </row>
    <row r="9" spans="1:25" ht="15.75">
      <c r="A9" s="126">
        <v>3</v>
      </c>
      <c r="B9" s="145" t="s">
        <v>254</v>
      </c>
      <c r="C9" s="106" t="s">
        <v>262</v>
      </c>
      <c r="D9" s="152" t="s">
        <v>263</v>
      </c>
      <c r="E9" s="150">
        <v>0</v>
      </c>
      <c r="F9" s="105">
        <v>0</v>
      </c>
      <c r="G9" s="127">
        <v>0</v>
      </c>
      <c r="H9" s="126">
        <v>0</v>
      </c>
      <c r="I9" s="105">
        <v>10</v>
      </c>
      <c r="J9" s="235">
        <v>25</v>
      </c>
      <c r="K9" s="155">
        <f>E9+F9+G9+H9+I9+J9</f>
        <v>35</v>
      </c>
      <c r="L9" s="273">
        <v>23</v>
      </c>
      <c r="M9" s="107">
        <v>12</v>
      </c>
      <c r="N9" s="262">
        <v>0</v>
      </c>
      <c r="O9" s="242">
        <v>4</v>
      </c>
      <c r="P9" s="20">
        <v>13</v>
      </c>
      <c r="Q9" s="20">
        <v>15</v>
      </c>
      <c r="R9" s="243">
        <v>3</v>
      </c>
      <c r="S9" s="245">
        <v>3</v>
      </c>
      <c r="T9" s="246">
        <v>20</v>
      </c>
      <c r="U9" s="246">
        <v>10</v>
      </c>
      <c r="V9" s="247">
        <v>2</v>
      </c>
      <c r="W9" s="244">
        <v>0</v>
      </c>
      <c r="X9" s="132">
        <v>35</v>
      </c>
      <c r="Y9" s="169"/>
    </row>
    <row r="10" spans="1:25" ht="15.75">
      <c r="A10" s="126">
        <v>4</v>
      </c>
      <c r="B10" s="145" t="s">
        <v>255</v>
      </c>
      <c r="C10" s="106" t="s">
        <v>262</v>
      </c>
      <c r="D10" s="152" t="s">
        <v>263</v>
      </c>
      <c r="E10" s="150">
        <v>0</v>
      </c>
      <c r="F10" s="105">
        <v>0</v>
      </c>
      <c r="G10" s="127">
        <v>0</v>
      </c>
      <c r="H10" s="126">
        <v>0</v>
      </c>
      <c r="I10" s="105">
        <v>58</v>
      </c>
      <c r="J10" s="235">
        <v>32</v>
      </c>
      <c r="K10" s="155">
        <f>E10+F10+G10+H10+I10+J10</f>
        <v>90</v>
      </c>
      <c r="L10" s="244">
        <v>51</v>
      </c>
      <c r="M10" s="107">
        <v>39</v>
      </c>
      <c r="N10" s="262">
        <v>0</v>
      </c>
      <c r="O10" s="242">
        <v>11</v>
      </c>
      <c r="P10" s="20">
        <v>34</v>
      </c>
      <c r="Q10" s="20">
        <v>38</v>
      </c>
      <c r="R10" s="243">
        <v>7</v>
      </c>
      <c r="S10" s="245">
        <v>9</v>
      </c>
      <c r="T10" s="246">
        <v>50</v>
      </c>
      <c r="U10" s="246">
        <v>27</v>
      </c>
      <c r="V10" s="247">
        <v>4</v>
      </c>
      <c r="W10" s="244">
        <v>3</v>
      </c>
      <c r="X10" s="132">
        <v>84</v>
      </c>
      <c r="Y10" s="169"/>
    </row>
    <row r="11" spans="1:25" ht="15.75">
      <c r="A11" s="126">
        <v>5</v>
      </c>
      <c r="B11" s="145" t="s">
        <v>274</v>
      </c>
      <c r="C11" s="106" t="s">
        <v>262</v>
      </c>
      <c r="D11" s="152" t="s">
        <v>263</v>
      </c>
      <c r="E11" s="150">
        <v>0</v>
      </c>
      <c r="F11" s="105">
        <v>0</v>
      </c>
      <c r="G11" s="127">
        <v>0</v>
      </c>
      <c r="H11" s="126">
        <v>0</v>
      </c>
      <c r="I11" s="105">
        <v>2</v>
      </c>
      <c r="J11" s="235">
        <v>1</v>
      </c>
      <c r="K11" s="155">
        <f t="shared" ref="K11:K25" si="0">E11+F11+G11+H11+I11+J11</f>
        <v>3</v>
      </c>
      <c r="L11" s="273">
        <v>1</v>
      </c>
      <c r="M11" s="107">
        <v>2</v>
      </c>
      <c r="N11" s="262">
        <v>0</v>
      </c>
      <c r="O11" s="242">
        <v>1</v>
      </c>
      <c r="P11" s="20">
        <v>1</v>
      </c>
      <c r="Q11" s="20">
        <v>1</v>
      </c>
      <c r="R11" s="243">
        <v>0</v>
      </c>
      <c r="S11" s="245">
        <v>1</v>
      </c>
      <c r="T11" s="246">
        <v>1</v>
      </c>
      <c r="U11" s="246">
        <v>1</v>
      </c>
      <c r="V11" s="247">
        <v>0</v>
      </c>
      <c r="W11" s="244">
        <v>0</v>
      </c>
      <c r="X11" s="132">
        <v>3</v>
      </c>
      <c r="Y11" s="169"/>
    </row>
    <row r="12" spans="1:25" ht="15.75">
      <c r="A12" s="126">
        <v>6</v>
      </c>
      <c r="B12" s="145" t="s">
        <v>276</v>
      </c>
      <c r="C12" s="106" t="s">
        <v>262</v>
      </c>
      <c r="D12" s="152" t="s">
        <v>263</v>
      </c>
      <c r="E12" s="150">
        <v>0</v>
      </c>
      <c r="F12" s="105">
        <v>0</v>
      </c>
      <c r="G12" s="127">
        <v>0</v>
      </c>
      <c r="H12" s="126">
        <v>0</v>
      </c>
      <c r="I12" s="105">
        <v>17</v>
      </c>
      <c r="J12" s="235">
        <v>36</v>
      </c>
      <c r="K12" s="155">
        <f t="shared" si="0"/>
        <v>53</v>
      </c>
      <c r="L12" s="273">
        <v>35</v>
      </c>
      <c r="M12" s="107">
        <v>18</v>
      </c>
      <c r="N12" s="262">
        <v>0</v>
      </c>
      <c r="O12" s="245">
        <v>6</v>
      </c>
      <c r="P12" s="246">
        <v>18</v>
      </c>
      <c r="Q12" s="246">
        <v>24</v>
      </c>
      <c r="R12" s="247">
        <v>5</v>
      </c>
      <c r="S12" s="245">
        <v>7</v>
      </c>
      <c r="T12" s="246">
        <v>27</v>
      </c>
      <c r="U12" s="246">
        <v>18</v>
      </c>
      <c r="V12" s="247">
        <v>1</v>
      </c>
      <c r="W12" s="244">
        <v>1</v>
      </c>
      <c r="X12" s="132">
        <v>51</v>
      </c>
      <c r="Y12" s="169"/>
    </row>
    <row r="13" spans="1:25" ht="15.75">
      <c r="A13" s="161">
        <v>7</v>
      </c>
      <c r="B13" s="182" t="s">
        <v>277</v>
      </c>
      <c r="C13" s="106" t="s">
        <v>262</v>
      </c>
      <c r="D13" s="152" t="s">
        <v>263</v>
      </c>
      <c r="E13" s="173">
        <v>0</v>
      </c>
      <c r="F13" s="158">
        <v>0</v>
      </c>
      <c r="G13" s="162">
        <v>0</v>
      </c>
      <c r="H13" s="161">
        <v>0</v>
      </c>
      <c r="I13" s="158">
        <v>22</v>
      </c>
      <c r="J13" s="236">
        <v>118</v>
      </c>
      <c r="K13" s="155">
        <f t="shared" si="0"/>
        <v>140</v>
      </c>
      <c r="L13" s="273">
        <v>71</v>
      </c>
      <c r="M13" s="107">
        <v>69</v>
      </c>
      <c r="N13" s="262">
        <v>0</v>
      </c>
      <c r="O13" s="245">
        <v>20</v>
      </c>
      <c r="P13" s="246">
        <v>53</v>
      </c>
      <c r="Q13" s="246">
        <v>59</v>
      </c>
      <c r="R13" s="247">
        <v>8</v>
      </c>
      <c r="S13" s="245">
        <v>12</v>
      </c>
      <c r="T13" s="246">
        <v>77</v>
      </c>
      <c r="U13" s="246">
        <v>42</v>
      </c>
      <c r="V13" s="247">
        <v>9</v>
      </c>
      <c r="W13" s="183">
        <v>4</v>
      </c>
      <c r="X13" s="164">
        <v>132</v>
      </c>
      <c r="Y13" s="169"/>
    </row>
    <row r="14" spans="1:25" ht="16.5" thickBot="1">
      <c r="A14" s="128">
        <v>8</v>
      </c>
      <c r="B14" s="147" t="s">
        <v>281</v>
      </c>
      <c r="C14" s="119" t="s">
        <v>262</v>
      </c>
      <c r="D14" s="171" t="s">
        <v>263</v>
      </c>
      <c r="E14" s="128">
        <v>0</v>
      </c>
      <c r="F14" s="118">
        <v>0</v>
      </c>
      <c r="G14" s="129">
        <v>0</v>
      </c>
      <c r="H14" s="128">
        <v>0</v>
      </c>
      <c r="I14" s="118">
        <v>26</v>
      </c>
      <c r="J14" s="237">
        <v>30</v>
      </c>
      <c r="K14" s="156">
        <f>E14+F14+G14+H14+I14+J14</f>
        <v>56</v>
      </c>
      <c r="L14" s="185">
        <v>28</v>
      </c>
      <c r="M14" s="120">
        <v>28</v>
      </c>
      <c r="N14" s="129">
        <v>0</v>
      </c>
      <c r="O14" s="255">
        <v>8</v>
      </c>
      <c r="P14" s="256">
        <v>21</v>
      </c>
      <c r="Q14" s="256">
        <v>23</v>
      </c>
      <c r="R14" s="257">
        <v>4</v>
      </c>
      <c r="S14" s="255">
        <v>6</v>
      </c>
      <c r="T14" s="256">
        <v>32</v>
      </c>
      <c r="U14" s="256">
        <v>15</v>
      </c>
      <c r="V14" s="257">
        <v>3</v>
      </c>
      <c r="W14" s="185">
        <v>1</v>
      </c>
      <c r="X14" s="139">
        <v>54</v>
      </c>
      <c r="Y14" s="169"/>
    </row>
    <row r="15" spans="1:25" ht="15.75">
      <c r="A15" s="130">
        <v>9</v>
      </c>
      <c r="B15" s="146" t="s">
        <v>256</v>
      </c>
      <c r="C15" s="116" t="s">
        <v>262</v>
      </c>
      <c r="D15" s="122" t="s">
        <v>263</v>
      </c>
      <c r="E15" s="174">
        <v>0</v>
      </c>
      <c r="F15" s="175">
        <v>0</v>
      </c>
      <c r="G15" s="176">
        <v>0</v>
      </c>
      <c r="H15" s="172">
        <v>0</v>
      </c>
      <c r="I15" s="115">
        <v>16</v>
      </c>
      <c r="J15" s="238">
        <v>43</v>
      </c>
      <c r="K15" s="157">
        <f t="shared" si="0"/>
        <v>59</v>
      </c>
      <c r="L15" s="184">
        <v>31</v>
      </c>
      <c r="M15" s="117">
        <v>28</v>
      </c>
      <c r="N15" s="269">
        <v>0</v>
      </c>
      <c r="O15" s="252">
        <v>9</v>
      </c>
      <c r="P15" s="253">
        <v>22</v>
      </c>
      <c r="Q15" s="253">
        <v>25</v>
      </c>
      <c r="R15" s="254">
        <v>3</v>
      </c>
      <c r="S15" s="252">
        <v>4</v>
      </c>
      <c r="T15" s="253">
        <v>34</v>
      </c>
      <c r="U15" s="253">
        <v>16</v>
      </c>
      <c r="V15" s="254">
        <v>5</v>
      </c>
      <c r="W15" s="184">
        <v>1</v>
      </c>
      <c r="X15" s="140">
        <v>57</v>
      </c>
      <c r="Y15" s="169"/>
    </row>
    <row r="16" spans="1:25" ht="15.75">
      <c r="A16" s="126">
        <v>10</v>
      </c>
      <c r="B16" s="145" t="s">
        <v>257</v>
      </c>
      <c r="C16" s="159" t="s">
        <v>262</v>
      </c>
      <c r="D16" s="160" t="s">
        <v>263</v>
      </c>
      <c r="E16" s="161">
        <v>1</v>
      </c>
      <c r="F16" s="158">
        <v>0</v>
      </c>
      <c r="G16" s="162">
        <v>0</v>
      </c>
      <c r="H16" s="173">
        <v>0</v>
      </c>
      <c r="I16" s="158">
        <v>20</v>
      </c>
      <c r="J16" s="236">
        <v>36</v>
      </c>
      <c r="K16" s="163">
        <f t="shared" si="0"/>
        <v>57</v>
      </c>
      <c r="L16" s="274">
        <v>34</v>
      </c>
      <c r="M16" s="107">
        <v>23</v>
      </c>
      <c r="N16" s="262">
        <v>0</v>
      </c>
      <c r="O16" s="245">
        <v>5</v>
      </c>
      <c r="P16" s="246">
        <v>24</v>
      </c>
      <c r="Q16" s="246">
        <v>22</v>
      </c>
      <c r="R16" s="247">
        <v>6</v>
      </c>
      <c r="S16" s="245">
        <v>3</v>
      </c>
      <c r="T16" s="246">
        <v>31</v>
      </c>
      <c r="U16" s="246">
        <v>17</v>
      </c>
      <c r="V16" s="247">
        <v>6</v>
      </c>
      <c r="W16" s="183">
        <v>1</v>
      </c>
      <c r="X16" s="164">
        <v>55</v>
      </c>
      <c r="Y16" s="169"/>
    </row>
    <row r="17" spans="1:25" ht="15.75">
      <c r="A17" s="130">
        <v>11</v>
      </c>
      <c r="B17" s="145" t="s">
        <v>258</v>
      </c>
      <c r="C17" s="159" t="s">
        <v>262</v>
      </c>
      <c r="D17" s="160" t="s">
        <v>263</v>
      </c>
      <c r="E17" s="161">
        <v>0</v>
      </c>
      <c r="F17" s="158">
        <v>0</v>
      </c>
      <c r="G17" s="162">
        <v>0</v>
      </c>
      <c r="H17" s="173">
        <v>0</v>
      </c>
      <c r="I17" s="158">
        <v>0</v>
      </c>
      <c r="J17" s="236">
        <v>0</v>
      </c>
      <c r="K17" s="163">
        <f t="shared" si="0"/>
        <v>0</v>
      </c>
      <c r="L17" s="274">
        <v>0</v>
      </c>
      <c r="M17" s="107">
        <v>0</v>
      </c>
      <c r="N17" s="262">
        <v>0</v>
      </c>
      <c r="O17" s="242">
        <v>0</v>
      </c>
      <c r="P17" s="20">
        <v>0</v>
      </c>
      <c r="Q17" s="20">
        <v>0</v>
      </c>
      <c r="R17" s="243">
        <v>0</v>
      </c>
      <c r="S17" s="242">
        <v>0</v>
      </c>
      <c r="T17" s="20">
        <v>0</v>
      </c>
      <c r="U17" s="20">
        <v>0</v>
      </c>
      <c r="V17" s="243">
        <v>0</v>
      </c>
      <c r="W17" s="183">
        <v>0</v>
      </c>
      <c r="X17" s="164">
        <v>0</v>
      </c>
      <c r="Y17" s="169" t="s">
        <v>440</v>
      </c>
    </row>
    <row r="18" spans="1:25" ht="15.75">
      <c r="A18" s="126">
        <v>12</v>
      </c>
      <c r="B18" s="145" t="s">
        <v>283</v>
      </c>
      <c r="C18" s="159" t="s">
        <v>262</v>
      </c>
      <c r="D18" s="160" t="s">
        <v>263</v>
      </c>
      <c r="E18" s="161">
        <v>1</v>
      </c>
      <c r="F18" s="158">
        <v>0</v>
      </c>
      <c r="G18" s="162">
        <v>0</v>
      </c>
      <c r="H18" s="173">
        <v>0</v>
      </c>
      <c r="I18" s="158">
        <v>22</v>
      </c>
      <c r="J18" s="236">
        <v>53</v>
      </c>
      <c r="K18" s="163">
        <f t="shared" si="0"/>
        <v>76</v>
      </c>
      <c r="L18" s="274">
        <v>38</v>
      </c>
      <c r="M18" s="107">
        <v>38</v>
      </c>
      <c r="N18" s="262">
        <v>0</v>
      </c>
      <c r="O18" s="245">
        <v>9</v>
      </c>
      <c r="P18" s="246">
        <v>29</v>
      </c>
      <c r="Q18" s="246">
        <v>32</v>
      </c>
      <c r="R18" s="247">
        <v>6</v>
      </c>
      <c r="S18" s="245">
        <v>8</v>
      </c>
      <c r="T18" s="246">
        <v>41</v>
      </c>
      <c r="U18" s="246">
        <v>23</v>
      </c>
      <c r="V18" s="247">
        <v>4</v>
      </c>
      <c r="W18" s="183">
        <v>2</v>
      </c>
      <c r="X18" s="164">
        <v>72</v>
      </c>
      <c r="Y18" s="169"/>
    </row>
    <row r="19" spans="1:25" s="54" customFormat="1" ht="16.5" thickBot="1">
      <c r="A19" s="128">
        <v>13</v>
      </c>
      <c r="B19" s="147" t="s">
        <v>282</v>
      </c>
      <c r="C19" s="119" t="s">
        <v>262</v>
      </c>
      <c r="D19" s="171" t="s">
        <v>263</v>
      </c>
      <c r="E19" s="128">
        <v>0</v>
      </c>
      <c r="F19" s="118">
        <v>0</v>
      </c>
      <c r="G19" s="129">
        <v>0</v>
      </c>
      <c r="H19" s="151">
        <v>0</v>
      </c>
      <c r="I19" s="118">
        <v>21</v>
      </c>
      <c r="J19" s="237">
        <v>50</v>
      </c>
      <c r="K19" s="156">
        <f t="shared" si="0"/>
        <v>71</v>
      </c>
      <c r="L19" s="275">
        <v>35</v>
      </c>
      <c r="M19" s="120">
        <v>36</v>
      </c>
      <c r="N19" s="129">
        <v>0</v>
      </c>
      <c r="O19" s="255">
        <v>10</v>
      </c>
      <c r="P19" s="256">
        <v>27</v>
      </c>
      <c r="Q19" s="256">
        <v>30</v>
      </c>
      <c r="R19" s="257">
        <v>4</v>
      </c>
      <c r="S19" s="255">
        <v>6</v>
      </c>
      <c r="T19" s="256">
        <v>38</v>
      </c>
      <c r="U19" s="256">
        <v>22</v>
      </c>
      <c r="V19" s="257">
        <v>5</v>
      </c>
      <c r="W19" s="185">
        <v>1</v>
      </c>
      <c r="X19" s="139">
        <v>69</v>
      </c>
      <c r="Y19" s="169"/>
    </row>
    <row r="20" spans="1:25" ht="15.75">
      <c r="A20" s="130">
        <v>14</v>
      </c>
      <c r="B20" s="148" t="s">
        <v>293</v>
      </c>
      <c r="C20" s="116" t="s">
        <v>262</v>
      </c>
      <c r="D20" s="122" t="s">
        <v>263</v>
      </c>
      <c r="E20" s="174">
        <v>0</v>
      </c>
      <c r="F20" s="175">
        <v>0</v>
      </c>
      <c r="G20" s="176">
        <v>0</v>
      </c>
      <c r="H20" s="130">
        <v>0</v>
      </c>
      <c r="I20" s="115">
        <v>33</v>
      </c>
      <c r="J20" s="239">
        <v>37</v>
      </c>
      <c r="K20" s="157">
        <f t="shared" si="0"/>
        <v>70</v>
      </c>
      <c r="L20" s="184">
        <v>35</v>
      </c>
      <c r="M20" s="117">
        <v>35</v>
      </c>
      <c r="N20" s="269">
        <v>0</v>
      </c>
      <c r="O20" s="252">
        <v>12</v>
      </c>
      <c r="P20" s="253">
        <v>27</v>
      </c>
      <c r="Q20" s="253">
        <v>29</v>
      </c>
      <c r="R20" s="254">
        <v>2</v>
      </c>
      <c r="S20" s="252">
        <v>4</v>
      </c>
      <c r="T20" s="253">
        <v>39</v>
      </c>
      <c r="U20" s="253">
        <v>21</v>
      </c>
      <c r="V20" s="254">
        <v>6</v>
      </c>
      <c r="W20" s="184">
        <v>1</v>
      </c>
      <c r="X20" s="140">
        <v>68</v>
      </c>
      <c r="Y20" s="230"/>
    </row>
    <row r="21" spans="1:25" ht="15.75">
      <c r="A21" s="130">
        <v>15</v>
      </c>
      <c r="B21" s="149" t="s">
        <v>259</v>
      </c>
      <c r="C21" s="106" t="s">
        <v>262</v>
      </c>
      <c r="D21" s="121" t="s">
        <v>263</v>
      </c>
      <c r="E21" s="126">
        <v>0</v>
      </c>
      <c r="F21" s="105">
        <v>0</v>
      </c>
      <c r="G21" s="127">
        <v>0</v>
      </c>
      <c r="H21" s="126">
        <v>0</v>
      </c>
      <c r="I21" s="105">
        <v>26</v>
      </c>
      <c r="J21" s="235">
        <v>82</v>
      </c>
      <c r="K21" s="155">
        <f t="shared" si="0"/>
        <v>108</v>
      </c>
      <c r="L21" s="244">
        <v>58</v>
      </c>
      <c r="M21" s="107">
        <v>50</v>
      </c>
      <c r="N21" s="262">
        <v>0</v>
      </c>
      <c r="O21" s="245">
        <v>13</v>
      </c>
      <c r="P21" s="246">
        <v>41</v>
      </c>
      <c r="Q21" s="246">
        <v>45</v>
      </c>
      <c r="R21" s="247">
        <v>9</v>
      </c>
      <c r="S21" s="245">
        <v>11</v>
      </c>
      <c r="T21" s="246">
        <v>60</v>
      </c>
      <c r="U21" s="246">
        <v>32</v>
      </c>
      <c r="V21" s="247">
        <v>5</v>
      </c>
      <c r="W21" s="244">
        <v>3</v>
      </c>
      <c r="X21" s="132">
        <v>102</v>
      </c>
      <c r="Y21" s="169"/>
    </row>
    <row r="22" spans="1:25" ht="15.75">
      <c r="A22" s="126">
        <v>16</v>
      </c>
      <c r="B22" s="149" t="s">
        <v>260</v>
      </c>
      <c r="C22" s="106" t="s">
        <v>262</v>
      </c>
      <c r="D22" s="121" t="s">
        <v>263</v>
      </c>
      <c r="E22" s="126">
        <v>0</v>
      </c>
      <c r="F22" s="105">
        <v>0</v>
      </c>
      <c r="G22" s="127">
        <v>0</v>
      </c>
      <c r="H22" s="126">
        <v>0</v>
      </c>
      <c r="I22" s="105">
        <v>21</v>
      </c>
      <c r="J22" s="235">
        <v>45</v>
      </c>
      <c r="K22" s="155">
        <f t="shared" si="0"/>
        <v>66</v>
      </c>
      <c r="L22" s="244">
        <v>34</v>
      </c>
      <c r="M22" s="107">
        <v>32</v>
      </c>
      <c r="N22" s="262">
        <v>0</v>
      </c>
      <c r="O22" s="245">
        <v>5</v>
      </c>
      <c r="P22" s="246">
        <v>25</v>
      </c>
      <c r="Q22" s="246">
        <v>28</v>
      </c>
      <c r="R22" s="247">
        <v>8</v>
      </c>
      <c r="S22" s="245">
        <v>9</v>
      </c>
      <c r="T22" s="246">
        <v>34</v>
      </c>
      <c r="U22" s="246">
        <v>20</v>
      </c>
      <c r="V22" s="247">
        <v>3</v>
      </c>
      <c r="W22" s="244">
        <v>2</v>
      </c>
      <c r="X22" s="132">
        <v>62</v>
      </c>
      <c r="Y22" s="169"/>
    </row>
    <row r="23" spans="1:25" ht="15.75">
      <c r="A23" s="130">
        <v>17</v>
      </c>
      <c r="B23" s="149" t="s">
        <v>261</v>
      </c>
      <c r="C23" s="106" t="s">
        <v>262</v>
      </c>
      <c r="D23" s="121" t="s">
        <v>263</v>
      </c>
      <c r="E23" s="126">
        <v>0</v>
      </c>
      <c r="F23" s="105">
        <v>0</v>
      </c>
      <c r="G23" s="127">
        <v>0</v>
      </c>
      <c r="H23" s="126">
        <v>0</v>
      </c>
      <c r="I23" s="105">
        <v>35</v>
      </c>
      <c r="J23" s="235">
        <v>49</v>
      </c>
      <c r="K23" s="155">
        <f t="shared" si="0"/>
        <v>84</v>
      </c>
      <c r="L23" s="244">
        <v>46</v>
      </c>
      <c r="M23" s="107">
        <v>38</v>
      </c>
      <c r="N23" s="262">
        <v>0</v>
      </c>
      <c r="O23" s="245">
        <v>10</v>
      </c>
      <c r="P23" s="246">
        <v>32</v>
      </c>
      <c r="Q23" s="246">
        <v>35</v>
      </c>
      <c r="R23" s="247">
        <v>7</v>
      </c>
      <c r="S23" s="245">
        <v>8</v>
      </c>
      <c r="T23" s="246">
        <v>47</v>
      </c>
      <c r="U23" s="246">
        <v>25</v>
      </c>
      <c r="V23" s="247">
        <v>4</v>
      </c>
      <c r="W23" s="244">
        <v>3</v>
      </c>
      <c r="X23" s="132">
        <v>78</v>
      </c>
      <c r="Y23" s="251"/>
    </row>
    <row r="24" spans="1:25" ht="15.75">
      <c r="A24" s="161">
        <v>18</v>
      </c>
      <c r="B24" s="179" t="s">
        <v>278</v>
      </c>
      <c r="C24" s="180" t="s">
        <v>262</v>
      </c>
      <c r="D24" s="181" t="s">
        <v>263</v>
      </c>
      <c r="E24" s="131">
        <v>0</v>
      </c>
      <c r="F24" s="107">
        <v>0</v>
      </c>
      <c r="G24" s="132">
        <v>0</v>
      </c>
      <c r="H24" s="131">
        <v>0</v>
      </c>
      <c r="I24" s="107">
        <v>12</v>
      </c>
      <c r="J24" s="132">
        <v>55</v>
      </c>
      <c r="K24" s="155">
        <f t="shared" si="0"/>
        <v>67</v>
      </c>
      <c r="L24" s="244">
        <v>34</v>
      </c>
      <c r="M24" s="107">
        <v>33</v>
      </c>
      <c r="N24" s="262">
        <v>0</v>
      </c>
      <c r="O24" s="245">
        <v>7</v>
      </c>
      <c r="P24" s="246">
        <v>25</v>
      </c>
      <c r="Q24" s="246">
        <v>28</v>
      </c>
      <c r="R24" s="247">
        <v>7</v>
      </c>
      <c r="S24" s="245">
        <v>3</v>
      </c>
      <c r="T24" s="246">
        <v>40</v>
      </c>
      <c r="U24" s="246">
        <v>17</v>
      </c>
      <c r="V24" s="247">
        <v>7</v>
      </c>
      <c r="W24" s="244">
        <v>2</v>
      </c>
      <c r="X24" s="132">
        <v>63</v>
      </c>
      <c r="Y24" s="169"/>
    </row>
    <row r="25" spans="1:25" ht="15.75">
      <c r="A25" s="126">
        <v>19</v>
      </c>
      <c r="B25" s="179" t="s">
        <v>300</v>
      </c>
      <c r="C25" s="180" t="s">
        <v>262</v>
      </c>
      <c r="D25" s="181" t="s">
        <v>263</v>
      </c>
      <c r="E25" s="131">
        <v>1</v>
      </c>
      <c r="F25" s="107">
        <v>0</v>
      </c>
      <c r="G25" s="132">
        <v>0</v>
      </c>
      <c r="H25" s="131">
        <v>0</v>
      </c>
      <c r="I25" s="107">
        <v>24</v>
      </c>
      <c r="J25" s="132">
        <v>44</v>
      </c>
      <c r="K25" s="155">
        <f t="shared" si="0"/>
        <v>69</v>
      </c>
      <c r="L25" s="244">
        <v>35</v>
      </c>
      <c r="M25" s="107">
        <v>34</v>
      </c>
      <c r="N25" s="262">
        <v>0</v>
      </c>
      <c r="O25" s="245">
        <v>11</v>
      </c>
      <c r="P25" s="246">
        <v>26</v>
      </c>
      <c r="Q25" s="246">
        <v>29</v>
      </c>
      <c r="R25" s="247">
        <v>3</v>
      </c>
      <c r="S25" s="245">
        <v>11</v>
      </c>
      <c r="T25" s="246">
        <v>32</v>
      </c>
      <c r="U25" s="246">
        <v>24</v>
      </c>
      <c r="V25" s="247">
        <v>2</v>
      </c>
      <c r="W25" s="244">
        <v>2</v>
      </c>
      <c r="X25" s="132">
        <v>65</v>
      </c>
      <c r="Y25" s="169"/>
    </row>
    <row r="26" spans="1:25" ht="15">
      <c r="A26" s="126"/>
      <c r="B26" s="107"/>
      <c r="C26" s="224"/>
      <c r="D26" s="123"/>
      <c r="E26" s="131"/>
      <c r="F26" s="107"/>
      <c r="G26" s="132"/>
      <c r="H26" s="131"/>
      <c r="I26" s="107"/>
      <c r="J26" s="132"/>
      <c r="K26" s="136"/>
      <c r="L26" s="244"/>
      <c r="M26" s="104"/>
      <c r="N26" s="153"/>
      <c r="O26" s="138"/>
      <c r="P26" s="104"/>
      <c r="Q26" s="104"/>
      <c r="R26" s="137"/>
      <c r="S26" s="166"/>
      <c r="T26" s="165"/>
      <c r="U26" s="165"/>
      <c r="V26" s="167"/>
      <c r="W26" s="241"/>
      <c r="X26" s="137"/>
      <c r="Y26" s="168"/>
    </row>
    <row r="27" spans="1:25" ht="16.5" thickBot="1">
      <c r="A27" s="327" t="s">
        <v>5</v>
      </c>
      <c r="B27" s="328"/>
      <c r="C27" s="328"/>
      <c r="D27" s="329"/>
      <c r="E27" s="133">
        <f>SUM(E7:E26)</f>
        <v>5</v>
      </c>
      <c r="F27" s="134">
        <f t="shared" ref="F27:G27" si="1">SUM(F7:F26)</f>
        <v>0</v>
      </c>
      <c r="G27" s="135">
        <f t="shared" si="1"/>
        <v>0</v>
      </c>
      <c r="H27" s="133">
        <f t="shared" ref="H27:N27" si="2">SUM(H7:H26)</f>
        <v>0</v>
      </c>
      <c r="I27" s="134">
        <f t="shared" si="2"/>
        <v>439</v>
      </c>
      <c r="J27" s="135">
        <f>SUM(J7:J26)</f>
        <v>926</v>
      </c>
      <c r="K27" s="156">
        <f t="shared" si="2"/>
        <v>1370</v>
      </c>
      <c r="L27" s="144">
        <f>SUM(L7:L26)</f>
        <v>743</v>
      </c>
      <c r="M27" s="134">
        <f>SUM(M7:M26)</f>
        <v>627</v>
      </c>
      <c r="N27" s="154">
        <f t="shared" si="2"/>
        <v>0</v>
      </c>
      <c r="O27" s="133">
        <f t="shared" ref="O27:X27" si="3">SUM(O7:O26)</f>
        <v>171</v>
      </c>
      <c r="P27" s="134">
        <f t="shared" si="3"/>
        <v>519</v>
      </c>
      <c r="Q27" s="134">
        <f t="shared" si="3"/>
        <v>575</v>
      </c>
      <c r="R27" s="135">
        <f t="shared" si="3"/>
        <v>105</v>
      </c>
      <c r="S27" s="133">
        <f t="shared" si="3"/>
        <v>132</v>
      </c>
      <c r="T27" s="134">
        <f t="shared" si="3"/>
        <v>749</v>
      </c>
      <c r="U27" s="134">
        <f t="shared" si="3"/>
        <v>410</v>
      </c>
      <c r="V27" s="135">
        <f t="shared" si="3"/>
        <v>79</v>
      </c>
      <c r="W27" s="144">
        <f t="shared" si="3"/>
        <v>35</v>
      </c>
      <c r="X27" s="135">
        <f t="shared" si="3"/>
        <v>1300</v>
      </c>
      <c r="Y27" s="168"/>
    </row>
    <row r="28" spans="1:25" ht="15">
      <c r="A28" s="315" t="s">
        <v>292</v>
      </c>
      <c r="B28" s="316"/>
      <c r="C28" s="316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</row>
    <row r="29" spans="1:25" ht="15">
      <c r="A29" s="317" t="s">
        <v>165</v>
      </c>
      <c r="B29" s="317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</row>
    <row r="30" spans="1:25">
      <c r="A30" s="223"/>
    </row>
    <row r="31" spans="1:25">
      <c r="A31" s="60"/>
    </row>
  </sheetData>
  <mergeCells count="19">
    <mergeCell ref="A28:X28"/>
    <mergeCell ref="A29:X29"/>
    <mergeCell ref="K4:K5"/>
    <mergeCell ref="A4:A5"/>
    <mergeCell ref="L4:N4"/>
    <mergeCell ref="O4:R4"/>
    <mergeCell ref="A27:D27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31" t="s">
        <v>227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  <c r="W1" s="331"/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331"/>
      <c r="AL1" s="331"/>
    </row>
    <row r="2" spans="1:38" s="66" customFormat="1" ht="18" customHeight="1">
      <c r="A2" s="330" t="s">
        <v>6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</row>
    <row r="3" spans="1:38" ht="14.1" customHeight="1">
      <c r="A3" s="333" t="s">
        <v>62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6" t="s">
        <v>63</v>
      </c>
      <c r="S3" s="337"/>
      <c r="T3" s="337"/>
      <c r="U3" s="337"/>
      <c r="V3" s="337"/>
      <c r="W3" s="337"/>
      <c r="X3" s="337"/>
      <c r="Y3" s="337"/>
      <c r="Z3" s="337"/>
      <c r="AA3" s="337"/>
      <c r="AB3" s="337"/>
      <c r="AC3" s="337"/>
      <c r="AD3" s="337"/>
      <c r="AE3" s="337"/>
      <c r="AF3" s="337"/>
      <c r="AG3" s="337"/>
      <c r="AH3" s="337"/>
      <c r="AI3" s="337"/>
      <c r="AJ3" s="337"/>
      <c r="AK3" s="337"/>
      <c r="AL3" s="337"/>
    </row>
    <row r="4" spans="1:38" s="73" customFormat="1" ht="24" customHeight="1">
      <c r="A4" s="334" t="s">
        <v>1</v>
      </c>
      <c r="B4" s="335" t="s">
        <v>111</v>
      </c>
      <c r="C4" s="334" t="s">
        <v>17</v>
      </c>
      <c r="D4" s="334"/>
      <c r="E4" s="334"/>
      <c r="F4" s="334" t="s">
        <v>178</v>
      </c>
      <c r="G4" s="334"/>
      <c r="H4" s="334"/>
      <c r="I4" s="334" t="s">
        <v>179</v>
      </c>
      <c r="J4" s="334"/>
      <c r="K4" s="334"/>
      <c r="L4" s="334" t="s">
        <v>20</v>
      </c>
      <c r="M4" s="334"/>
      <c r="N4" s="334"/>
      <c r="O4" s="334" t="s">
        <v>110</v>
      </c>
      <c r="P4" s="334"/>
      <c r="Q4" s="334"/>
      <c r="R4" s="334" t="s">
        <v>112</v>
      </c>
      <c r="S4" s="334"/>
      <c r="T4" s="334"/>
      <c r="U4" s="334" t="s">
        <v>3</v>
      </c>
      <c r="V4" s="334"/>
      <c r="W4" s="334"/>
      <c r="X4" s="334"/>
      <c r="Y4" s="334" t="s">
        <v>30</v>
      </c>
      <c r="Z4" s="334"/>
      <c r="AA4" s="334"/>
      <c r="AB4" s="334" t="s">
        <v>64</v>
      </c>
      <c r="AC4" s="334"/>
      <c r="AD4" s="334"/>
      <c r="AE4" s="334"/>
      <c r="AF4" s="335" t="s">
        <v>177</v>
      </c>
      <c r="AG4" s="335"/>
      <c r="AH4" s="335"/>
      <c r="AI4" s="335"/>
      <c r="AJ4" s="332" t="s">
        <v>217</v>
      </c>
      <c r="AK4" s="332" t="s">
        <v>218</v>
      </c>
      <c r="AL4" s="332" t="s">
        <v>4</v>
      </c>
    </row>
    <row r="5" spans="1:38" s="73" customFormat="1" ht="86.25" customHeight="1">
      <c r="A5" s="334"/>
      <c r="B5" s="335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32"/>
      <c r="AK5" s="332"/>
      <c r="AL5" s="332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39" t="s">
        <v>70</v>
      </c>
      <c r="B12" s="339"/>
      <c r="C12" s="339"/>
      <c r="D12" s="339"/>
      <c r="E12" s="339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9"/>
      <c r="Q12" s="339"/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  <c r="AC12" s="339"/>
      <c r="AD12" s="339"/>
      <c r="AE12" s="339"/>
      <c r="AF12" s="339"/>
      <c r="AG12" s="339"/>
      <c r="AH12" s="339"/>
      <c r="AI12" s="339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40" t="s">
        <v>61</v>
      </c>
      <c r="B24" s="340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42" t="s">
        <v>220</v>
      </c>
      <c r="B25" s="343"/>
      <c r="C25" s="343"/>
      <c r="D25" s="343"/>
      <c r="E25" s="343"/>
      <c r="F25" s="343"/>
      <c r="G25" s="343"/>
      <c r="H25" s="343"/>
      <c r="I25" s="343"/>
      <c r="J25" s="343"/>
      <c r="K25" s="343"/>
      <c r="L25" s="343"/>
      <c r="M25" s="343"/>
      <c r="N25" s="343"/>
      <c r="O25" s="343"/>
      <c r="P25" s="343"/>
      <c r="Q25" s="343"/>
      <c r="R25" s="343"/>
      <c r="S25" s="343"/>
      <c r="T25" s="343"/>
      <c r="U25" s="343"/>
      <c r="V25" s="343"/>
      <c r="W25" s="343"/>
      <c r="X25" s="343"/>
      <c r="Y25" s="343"/>
      <c r="Z25" s="343"/>
      <c r="AA25" s="343"/>
      <c r="AB25" s="343"/>
      <c r="AC25" s="343"/>
      <c r="AD25" s="343"/>
      <c r="AE25" s="343"/>
      <c r="AF25" s="343"/>
      <c r="AG25" s="343"/>
      <c r="AH25" s="343"/>
      <c r="AI25" s="343"/>
      <c r="AJ25" s="343"/>
      <c r="AK25" s="344"/>
    </row>
    <row r="26" spans="1:38">
      <c r="A26" s="341" t="s">
        <v>221</v>
      </c>
      <c r="B26" s="341"/>
      <c r="C26" s="341"/>
      <c r="D26" s="341"/>
      <c r="E26" s="341"/>
      <c r="F26" s="341"/>
      <c r="G26" s="341"/>
      <c r="H26" s="341"/>
      <c r="I26" s="341"/>
      <c r="J26" s="341"/>
      <c r="K26" s="341"/>
      <c r="L26" s="341"/>
      <c r="M26" s="341"/>
      <c r="N26" s="341"/>
      <c r="O26" s="341"/>
      <c r="P26" s="341"/>
      <c r="Q26" s="341"/>
      <c r="R26" s="341"/>
      <c r="S26" s="341"/>
      <c r="T26" s="341"/>
      <c r="U26" s="341"/>
      <c r="V26" s="341"/>
      <c r="W26" s="341"/>
      <c r="X26" s="341"/>
      <c r="Y26" s="341"/>
      <c r="Z26" s="341"/>
      <c r="AA26" s="341"/>
      <c r="AB26" s="341"/>
      <c r="AC26" s="341"/>
      <c r="AD26" s="341"/>
      <c r="AE26" s="341"/>
      <c r="AF26" s="341"/>
      <c r="AG26" s="341"/>
      <c r="AH26" s="341"/>
      <c r="AI26" s="341"/>
      <c r="AJ26" s="341"/>
      <c r="AK26" s="341"/>
    </row>
    <row r="27" spans="1:38">
      <c r="A27" s="338" t="s">
        <v>219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  <c r="AJ27" s="338"/>
      <c r="AK27" s="338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62" t="s">
        <v>239</v>
      </c>
      <c r="B1" s="363"/>
      <c r="C1" s="363"/>
      <c r="D1" s="363"/>
      <c r="E1" s="363"/>
      <c r="F1" s="363"/>
      <c r="G1" s="363"/>
      <c r="H1" s="363"/>
      <c r="I1" s="363"/>
      <c r="J1" s="363"/>
    </row>
    <row r="2" spans="1:10">
      <c r="A2" s="364" t="s">
        <v>307</v>
      </c>
      <c r="B2" s="365"/>
      <c r="C2" s="365"/>
      <c r="D2" s="365"/>
      <c r="E2" s="365"/>
      <c r="F2" s="365"/>
      <c r="G2" s="365"/>
      <c r="H2" s="365"/>
      <c r="I2" s="365"/>
      <c r="J2" s="365"/>
    </row>
    <row r="3" spans="1:10">
      <c r="A3" s="366" t="s">
        <v>265</v>
      </c>
      <c r="B3" s="367"/>
      <c r="C3" s="367"/>
      <c r="D3" s="368"/>
      <c r="E3" s="366" t="s">
        <v>439</v>
      </c>
      <c r="F3" s="367"/>
      <c r="G3" s="367"/>
      <c r="H3" s="367"/>
      <c r="I3" s="367"/>
      <c r="J3" s="367"/>
    </row>
    <row r="4" spans="1:10" ht="15.75">
      <c r="A4" s="345" t="s">
        <v>33</v>
      </c>
      <c r="B4" s="345"/>
      <c r="C4" s="347" t="s">
        <v>437</v>
      </c>
      <c r="D4" s="347"/>
      <c r="E4" s="347"/>
      <c r="F4" s="347"/>
      <c r="G4" s="347" t="s">
        <v>306</v>
      </c>
      <c r="H4" s="347"/>
      <c r="I4" s="347"/>
      <c r="J4" s="347"/>
    </row>
    <row r="5" spans="1:10" ht="32.25" thickBot="1">
      <c r="A5" s="346"/>
      <c r="B5" s="346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60" t="s">
        <v>7</v>
      </c>
      <c r="B6" s="361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51" t="s">
        <v>145</v>
      </c>
      <c r="B7" s="35" t="s">
        <v>144</v>
      </c>
      <c r="C7" s="42">
        <v>902</v>
      </c>
      <c r="D7" s="35"/>
      <c r="E7" s="35"/>
      <c r="F7" s="35">
        <f>C7+D7+E7</f>
        <v>902</v>
      </c>
      <c r="G7" s="35">
        <f>C7+994</f>
        <v>1896</v>
      </c>
      <c r="H7" s="35"/>
      <c r="I7" s="35"/>
      <c r="J7" s="36">
        <f>G7+H7+I7</f>
        <v>1896</v>
      </c>
    </row>
    <row r="8" spans="1:10">
      <c r="A8" s="352"/>
      <c r="B8" s="35" t="s">
        <v>39</v>
      </c>
      <c r="C8" s="42">
        <v>820</v>
      </c>
      <c r="D8" s="35"/>
      <c r="E8" s="35"/>
      <c r="F8" s="35">
        <f t="shared" ref="F8:F11" si="0">C8+D8+E8</f>
        <v>820</v>
      </c>
      <c r="G8" s="35">
        <f>C8+829</f>
        <v>1649</v>
      </c>
      <c r="H8" s="35"/>
      <c r="I8" s="35"/>
      <c r="J8" s="36">
        <f t="shared" ref="J8:J71" si="1">G8+H8+I8</f>
        <v>1649</v>
      </c>
    </row>
    <row r="9" spans="1:10">
      <c r="A9" s="352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52"/>
      <c r="B10" s="35" t="s">
        <v>40</v>
      </c>
      <c r="C10" s="42">
        <v>661</v>
      </c>
      <c r="D10" s="35"/>
      <c r="E10" s="35"/>
      <c r="F10" s="35">
        <f t="shared" si="0"/>
        <v>661</v>
      </c>
      <c r="G10" s="35">
        <f>C10+669</f>
        <v>1330</v>
      </c>
      <c r="H10" s="35"/>
      <c r="I10" s="35"/>
      <c r="J10" s="36">
        <f t="shared" si="1"/>
        <v>1330</v>
      </c>
    </row>
    <row r="11" spans="1:10">
      <c r="A11" s="352"/>
      <c r="B11" s="35" t="s">
        <v>41</v>
      </c>
      <c r="C11" s="42">
        <v>13</v>
      </c>
      <c r="D11" s="35"/>
      <c r="E11" s="35"/>
      <c r="F11" s="35">
        <f t="shared" si="0"/>
        <v>13</v>
      </c>
      <c r="G11" s="35">
        <f>C11+15</f>
        <v>28</v>
      </c>
      <c r="H11" s="35"/>
      <c r="I11" s="35"/>
      <c r="J11" s="36">
        <f t="shared" si="1"/>
        <v>28</v>
      </c>
    </row>
    <row r="12" spans="1:10" ht="15.75" thickBot="1">
      <c r="A12" s="353"/>
      <c r="B12" s="37" t="s">
        <v>42</v>
      </c>
      <c r="C12" s="186">
        <f>C10+C11</f>
        <v>674</v>
      </c>
      <c r="D12" s="38"/>
      <c r="E12" s="38"/>
      <c r="F12" s="186">
        <f>SUM(C12:E12)</f>
        <v>674</v>
      </c>
      <c r="G12" s="186">
        <f>SUM(G10:G11)</f>
        <v>1358</v>
      </c>
      <c r="H12" s="38"/>
      <c r="I12" s="38"/>
      <c r="J12" s="186">
        <f>SUM(G12:I12)</f>
        <v>1358</v>
      </c>
    </row>
    <row r="13" spans="1:10" ht="15.75" thickTop="1">
      <c r="A13" s="349" t="s">
        <v>43</v>
      </c>
      <c r="B13" s="350"/>
      <c r="C13" s="39"/>
      <c r="D13" s="39"/>
      <c r="E13" s="39"/>
      <c r="F13" s="39"/>
      <c r="G13" s="285"/>
      <c r="H13" s="39"/>
      <c r="I13" s="39"/>
      <c r="J13" s="40"/>
    </row>
    <row r="14" spans="1:10">
      <c r="A14" s="351" t="s">
        <v>145</v>
      </c>
      <c r="B14" s="35" t="s">
        <v>144</v>
      </c>
      <c r="C14" s="35">
        <v>2702</v>
      </c>
      <c r="D14" s="35"/>
      <c r="E14" s="35"/>
      <c r="F14" s="35">
        <f t="shared" ref="F14:F20" si="2">C14+D14+E14</f>
        <v>2702</v>
      </c>
      <c r="G14" s="35">
        <f>C14+2456</f>
        <v>5158</v>
      </c>
      <c r="H14" s="35"/>
      <c r="I14" s="35"/>
      <c r="J14" s="36">
        <f t="shared" si="1"/>
        <v>5158</v>
      </c>
    </row>
    <row r="15" spans="1:10">
      <c r="A15" s="352"/>
      <c r="B15" s="35" t="s">
        <v>39</v>
      </c>
      <c r="C15" s="35">
        <v>1228</v>
      </c>
      <c r="D15" s="35"/>
      <c r="E15" s="35"/>
      <c r="F15" s="35">
        <f t="shared" si="2"/>
        <v>1228</v>
      </c>
      <c r="G15" s="35">
        <f>C15+1068</f>
        <v>2296</v>
      </c>
      <c r="H15" s="35"/>
      <c r="I15" s="35"/>
      <c r="J15" s="36">
        <f t="shared" si="1"/>
        <v>2296</v>
      </c>
    </row>
    <row r="16" spans="1:10">
      <c r="A16" s="352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>C16+0</f>
        <v>0</v>
      </c>
      <c r="H16" s="35"/>
      <c r="I16" s="35"/>
      <c r="J16" s="36">
        <f t="shared" si="1"/>
        <v>0</v>
      </c>
    </row>
    <row r="17" spans="1:10">
      <c r="A17" s="352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>C17+0</f>
        <v>0</v>
      </c>
      <c r="H17" s="35"/>
      <c r="I17" s="35"/>
      <c r="J17" s="36">
        <f t="shared" si="1"/>
        <v>0</v>
      </c>
    </row>
    <row r="18" spans="1:10">
      <c r="A18" s="352"/>
      <c r="B18" s="35" t="s">
        <v>41</v>
      </c>
      <c r="C18" s="35">
        <v>172</v>
      </c>
      <c r="D18" s="35"/>
      <c r="E18" s="35"/>
      <c r="F18" s="35">
        <f t="shared" si="2"/>
        <v>172</v>
      </c>
      <c r="G18" s="35">
        <f>C18+149</f>
        <v>321</v>
      </c>
      <c r="H18" s="35"/>
      <c r="I18" s="35"/>
      <c r="J18" s="36">
        <f t="shared" si="1"/>
        <v>321</v>
      </c>
    </row>
    <row r="19" spans="1:10">
      <c r="A19" s="352"/>
      <c r="B19" s="41" t="s">
        <v>222</v>
      </c>
      <c r="C19" s="41">
        <v>504</v>
      </c>
      <c r="D19" s="41"/>
      <c r="E19" s="41"/>
      <c r="F19" s="35">
        <f t="shared" si="2"/>
        <v>504</v>
      </c>
      <c r="G19" s="35">
        <f>C19+427</f>
        <v>931</v>
      </c>
      <c r="H19" s="41"/>
      <c r="I19" s="41"/>
      <c r="J19" s="36">
        <f t="shared" si="1"/>
        <v>931</v>
      </c>
    </row>
    <row r="20" spans="1:10">
      <c r="A20" s="352"/>
      <c r="B20" s="41" t="s">
        <v>230</v>
      </c>
      <c r="C20" s="41">
        <v>172</v>
      </c>
      <c r="D20" s="41"/>
      <c r="E20" s="41"/>
      <c r="F20" s="35">
        <f t="shared" si="2"/>
        <v>172</v>
      </c>
      <c r="G20" s="35">
        <f>C20+139</f>
        <v>311</v>
      </c>
      <c r="H20" s="41"/>
      <c r="I20" s="41"/>
      <c r="J20" s="36">
        <f t="shared" si="1"/>
        <v>311</v>
      </c>
    </row>
    <row r="21" spans="1:10" ht="15.75" thickBot="1">
      <c r="A21" s="353"/>
      <c r="B21" s="37" t="s">
        <v>231</v>
      </c>
      <c r="C21" s="186">
        <f>C17+C18+C19+C20</f>
        <v>848</v>
      </c>
      <c r="D21" s="38"/>
      <c r="E21" s="38"/>
      <c r="F21" s="186">
        <f>C21+D21+E21</f>
        <v>848</v>
      </c>
      <c r="G21" s="186">
        <f>SUM(G17:G20)</f>
        <v>1563</v>
      </c>
      <c r="H21" s="38"/>
      <c r="I21" s="38"/>
      <c r="J21" s="186">
        <f t="shared" si="1"/>
        <v>1563</v>
      </c>
    </row>
    <row r="22" spans="1:10" ht="15.75" thickTop="1">
      <c r="A22" s="349" t="s">
        <v>8</v>
      </c>
      <c r="B22" s="350"/>
      <c r="C22" s="39"/>
      <c r="D22" s="39"/>
      <c r="E22" s="39"/>
      <c r="F22" s="39"/>
      <c r="G22" s="285"/>
      <c r="H22" s="39"/>
      <c r="I22" s="39"/>
      <c r="J22" s="40"/>
    </row>
    <row r="23" spans="1:10">
      <c r="A23" s="351" t="s">
        <v>145</v>
      </c>
      <c r="B23" s="35" t="s">
        <v>144</v>
      </c>
      <c r="C23" s="35">
        <v>43</v>
      </c>
      <c r="D23" s="35"/>
      <c r="E23" s="35"/>
      <c r="F23" s="35">
        <f t="shared" ref="F23:F28" si="3">C23+D23+E23</f>
        <v>43</v>
      </c>
      <c r="G23" s="35">
        <f>C23+103</f>
        <v>146</v>
      </c>
      <c r="H23" s="35"/>
      <c r="I23" s="35"/>
      <c r="J23" s="36">
        <f t="shared" si="1"/>
        <v>146</v>
      </c>
    </row>
    <row r="24" spans="1:10">
      <c r="A24" s="352"/>
      <c r="B24" s="35" t="s">
        <v>39</v>
      </c>
      <c r="C24" s="35">
        <v>41</v>
      </c>
      <c r="D24" s="35"/>
      <c r="E24" s="35"/>
      <c r="F24" s="35">
        <f t="shared" si="3"/>
        <v>41</v>
      </c>
      <c r="G24" s="35">
        <f>C24+101</f>
        <v>142</v>
      </c>
      <c r="H24" s="35"/>
      <c r="I24" s="35"/>
      <c r="J24" s="36">
        <f t="shared" si="1"/>
        <v>142</v>
      </c>
    </row>
    <row r="25" spans="1:10">
      <c r="A25" s="352"/>
      <c r="B25" s="35" t="s">
        <v>143</v>
      </c>
      <c r="C25" s="35">
        <v>0</v>
      </c>
      <c r="D25" s="35"/>
      <c r="E25" s="35"/>
      <c r="F25" s="35">
        <f t="shared" si="3"/>
        <v>0</v>
      </c>
      <c r="G25" s="35">
        <f>C25+0</f>
        <v>0</v>
      </c>
      <c r="H25" s="35"/>
      <c r="I25" s="35"/>
      <c r="J25" s="36">
        <f t="shared" si="1"/>
        <v>0</v>
      </c>
    </row>
    <row r="26" spans="1:10">
      <c r="A26" s="352"/>
      <c r="B26" s="35" t="s">
        <v>40</v>
      </c>
      <c r="C26" s="35">
        <v>0</v>
      </c>
      <c r="D26" s="35"/>
      <c r="E26" s="35"/>
      <c r="F26" s="35">
        <f t="shared" si="3"/>
        <v>0</v>
      </c>
      <c r="G26" s="35">
        <f>C26+0</f>
        <v>0</v>
      </c>
      <c r="H26" s="35"/>
      <c r="I26" s="35"/>
      <c r="J26" s="36">
        <f t="shared" si="1"/>
        <v>0</v>
      </c>
    </row>
    <row r="27" spans="1:10">
      <c r="A27" s="352"/>
      <c r="B27" s="35" t="s">
        <v>41</v>
      </c>
      <c r="C27" s="35">
        <v>0</v>
      </c>
      <c r="D27" s="35"/>
      <c r="E27" s="35"/>
      <c r="F27" s="35">
        <f t="shared" si="3"/>
        <v>0</v>
      </c>
      <c r="G27" s="35">
        <f>C27+0</f>
        <v>0</v>
      </c>
      <c r="H27" s="35"/>
      <c r="I27" s="35"/>
      <c r="J27" s="36">
        <f t="shared" si="1"/>
        <v>0</v>
      </c>
    </row>
    <row r="28" spans="1:10">
      <c r="A28" s="352"/>
      <c r="B28" s="41" t="s">
        <v>232</v>
      </c>
      <c r="C28" s="41">
        <v>34</v>
      </c>
      <c r="D28" s="41"/>
      <c r="E28" s="41"/>
      <c r="F28" s="35">
        <f t="shared" si="3"/>
        <v>34</v>
      </c>
      <c r="G28" s="35">
        <f>C28+83</f>
        <v>117</v>
      </c>
      <c r="H28" s="41"/>
      <c r="I28" s="41"/>
      <c r="J28" s="36">
        <f t="shared" si="1"/>
        <v>117</v>
      </c>
    </row>
    <row r="29" spans="1:10" ht="15.75" thickBot="1">
      <c r="A29" s="353"/>
      <c r="B29" s="37" t="s">
        <v>223</v>
      </c>
      <c r="C29" s="186">
        <f>C26+C27+C28</f>
        <v>34</v>
      </c>
      <c r="D29" s="38"/>
      <c r="E29" s="38"/>
      <c r="F29" s="186">
        <f>C29+D29+E29</f>
        <v>34</v>
      </c>
      <c r="G29" s="186">
        <f>SUM(G26:G28)</f>
        <v>117</v>
      </c>
      <c r="H29" s="38"/>
      <c r="I29" s="38"/>
      <c r="J29" s="186">
        <f>G29+H29+I29</f>
        <v>117</v>
      </c>
    </row>
    <row r="30" spans="1:10" ht="15.75" thickTop="1">
      <c r="A30" s="349" t="s">
        <v>9</v>
      </c>
      <c r="B30" s="350"/>
      <c r="C30" s="39"/>
      <c r="D30" s="39"/>
      <c r="E30" s="39"/>
      <c r="F30" s="39"/>
      <c r="G30" s="285"/>
      <c r="H30" s="39"/>
      <c r="I30" s="39"/>
      <c r="J30" s="40"/>
    </row>
    <row r="31" spans="1:10">
      <c r="A31" s="351" t="s">
        <v>145</v>
      </c>
      <c r="B31" s="35" t="s">
        <v>144</v>
      </c>
      <c r="C31" s="35">
        <v>0</v>
      </c>
      <c r="D31" s="35"/>
      <c r="E31" s="35"/>
      <c r="F31" s="35">
        <f t="shared" ref="F31:F36" si="4">C31+D31+E31</f>
        <v>0</v>
      </c>
      <c r="G31" s="35">
        <f t="shared" ref="G31:G35" si="5">C31</f>
        <v>0</v>
      </c>
      <c r="H31" s="35"/>
      <c r="I31" s="35"/>
      <c r="J31" s="36">
        <f t="shared" si="1"/>
        <v>0</v>
      </c>
    </row>
    <row r="32" spans="1:10">
      <c r="A32" s="352"/>
      <c r="B32" s="35" t="s">
        <v>39</v>
      </c>
      <c r="C32" s="35">
        <v>0</v>
      </c>
      <c r="D32" s="35"/>
      <c r="E32" s="35"/>
      <c r="F32" s="35">
        <f t="shared" si="4"/>
        <v>0</v>
      </c>
      <c r="G32" s="35">
        <f t="shared" si="5"/>
        <v>0</v>
      </c>
      <c r="H32" s="35"/>
      <c r="I32" s="35"/>
      <c r="J32" s="36">
        <f t="shared" si="1"/>
        <v>0</v>
      </c>
    </row>
    <row r="33" spans="1:10">
      <c r="A33" s="352"/>
      <c r="B33" s="35" t="s">
        <v>143</v>
      </c>
      <c r="C33" s="35">
        <v>0</v>
      </c>
      <c r="D33" s="35"/>
      <c r="E33" s="35"/>
      <c r="F33" s="35">
        <f t="shared" si="4"/>
        <v>0</v>
      </c>
      <c r="G33" s="35">
        <f t="shared" si="5"/>
        <v>0</v>
      </c>
      <c r="H33" s="35"/>
      <c r="I33" s="35"/>
      <c r="J33" s="36">
        <f t="shared" si="1"/>
        <v>0</v>
      </c>
    </row>
    <row r="34" spans="1:10">
      <c r="A34" s="352"/>
      <c r="B34" s="35" t="s">
        <v>40</v>
      </c>
      <c r="C34" s="35">
        <v>0</v>
      </c>
      <c r="D34" s="35"/>
      <c r="E34" s="35"/>
      <c r="F34" s="35">
        <f t="shared" si="4"/>
        <v>0</v>
      </c>
      <c r="G34" s="35">
        <f t="shared" si="5"/>
        <v>0</v>
      </c>
      <c r="H34" s="35"/>
      <c r="I34" s="35"/>
      <c r="J34" s="36">
        <f t="shared" si="1"/>
        <v>0</v>
      </c>
    </row>
    <row r="35" spans="1:10">
      <c r="A35" s="352"/>
      <c r="B35" s="35" t="s">
        <v>41</v>
      </c>
      <c r="C35" s="35">
        <v>0</v>
      </c>
      <c r="D35" s="35"/>
      <c r="E35" s="35"/>
      <c r="F35" s="35">
        <f t="shared" si="4"/>
        <v>0</v>
      </c>
      <c r="G35" s="35">
        <f t="shared" si="5"/>
        <v>0</v>
      </c>
      <c r="H35" s="35"/>
      <c r="I35" s="35"/>
      <c r="J35" s="36">
        <f t="shared" si="1"/>
        <v>0</v>
      </c>
    </row>
    <row r="36" spans="1:10" ht="15.75" thickBot="1">
      <c r="A36" s="353"/>
      <c r="B36" s="37" t="s">
        <v>42</v>
      </c>
      <c r="C36" s="186">
        <f>C34+C35</f>
        <v>0</v>
      </c>
      <c r="D36" s="38"/>
      <c r="E36" s="38"/>
      <c r="F36" s="186">
        <f t="shared" si="4"/>
        <v>0</v>
      </c>
      <c r="G36" s="186">
        <f>SUM(G34:G35)</f>
        <v>0</v>
      </c>
      <c r="H36" s="38"/>
      <c r="I36" s="38"/>
      <c r="J36" s="186">
        <f t="shared" si="1"/>
        <v>0</v>
      </c>
    </row>
    <row r="37" spans="1:10" ht="15.75" thickTop="1">
      <c r="A37" s="349" t="s">
        <v>10</v>
      </c>
      <c r="B37" s="350"/>
      <c r="C37" s="39"/>
      <c r="D37" s="39"/>
      <c r="E37" s="39"/>
      <c r="F37" s="39"/>
      <c r="G37" s="285"/>
      <c r="H37" s="39"/>
      <c r="I37" s="39"/>
      <c r="J37" s="40"/>
    </row>
    <row r="38" spans="1:10">
      <c r="A38" s="351" t="s">
        <v>145</v>
      </c>
      <c r="B38" s="35" t="s">
        <v>144</v>
      </c>
      <c r="C38" s="35">
        <v>22</v>
      </c>
      <c r="D38" s="35"/>
      <c r="E38" s="35"/>
      <c r="F38" s="35">
        <f t="shared" ref="F38:F43" si="6">C38+D38+E38</f>
        <v>22</v>
      </c>
      <c r="G38" s="35">
        <f>C38+40</f>
        <v>62</v>
      </c>
      <c r="H38" s="35"/>
      <c r="I38" s="35"/>
      <c r="J38" s="36">
        <f t="shared" si="1"/>
        <v>62</v>
      </c>
    </row>
    <row r="39" spans="1:10">
      <c r="A39" s="352"/>
      <c r="B39" s="35" t="s">
        <v>39</v>
      </c>
      <c r="C39" s="35">
        <v>20</v>
      </c>
      <c r="D39" s="35"/>
      <c r="E39" s="35"/>
      <c r="F39" s="35">
        <f t="shared" si="6"/>
        <v>20</v>
      </c>
      <c r="G39" s="35">
        <f>C39+38</f>
        <v>58</v>
      </c>
      <c r="H39" s="35"/>
      <c r="I39" s="35"/>
      <c r="J39" s="36">
        <f t="shared" si="1"/>
        <v>58</v>
      </c>
    </row>
    <row r="40" spans="1:10">
      <c r="A40" s="352"/>
      <c r="B40" s="35" t="s">
        <v>143</v>
      </c>
      <c r="C40" s="35">
        <v>0</v>
      </c>
      <c r="D40" s="35"/>
      <c r="E40" s="35"/>
      <c r="F40" s="35">
        <f t="shared" si="6"/>
        <v>0</v>
      </c>
      <c r="G40" s="35">
        <f>C40+0</f>
        <v>0</v>
      </c>
      <c r="H40" s="35"/>
      <c r="I40" s="35"/>
      <c r="J40" s="36">
        <f t="shared" si="1"/>
        <v>0</v>
      </c>
    </row>
    <row r="41" spans="1:10">
      <c r="A41" s="352"/>
      <c r="B41" s="35" t="s">
        <v>40</v>
      </c>
      <c r="C41" s="35">
        <v>0</v>
      </c>
      <c r="D41" s="35"/>
      <c r="E41" s="35"/>
      <c r="F41" s="35">
        <f t="shared" si="6"/>
        <v>0</v>
      </c>
      <c r="G41" s="35">
        <f>C41+0</f>
        <v>0</v>
      </c>
      <c r="H41" s="35"/>
      <c r="I41" s="35"/>
      <c r="J41" s="36">
        <f t="shared" si="1"/>
        <v>0</v>
      </c>
    </row>
    <row r="42" spans="1:10">
      <c r="A42" s="352"/>
      <c r="B42" s="35" t="s">
        <v>41</v>
      </c>
      <c r="C42" s="35">
        <v>3</v>
      </c>
      <c r="D42" s="35"/>
      <c r="E42" s="35"/>
      <c r="F42" s="35">
        <f t="shared" si="6"/>
        <v>3</v>
      </c>
      <c r="G42" s="35">
        <f>C42+0</f>
        <v>3</v>
      </c>
      <c r="H42" s="35"/>
      <c r="I42" s="35"/>
      <c r="J42" s="36">
        <f t="shared" si="1"/>
        <v>3</v>
      </c>
    </row>
    <row r="43" spans="1:10">
      <c r="A43" s="352"/>
      <c r="B43" s="41" t="s">
        <v>232</v>
      </c>
      <c r="C43" s="41">
        <v>18</v>
      </c>
      <c r="D43" s="41"/>
      <c r="E43" s="41"/>
      <c r="F43" s="35">
        <f t="shared" si="6"/>
        <v>18</v>
      </c>
      <c r="G43" s="35">
        <f>C43+34</f>
        <v>52</v>
      </c>
      <c r="H43" s="41"/>
      <c r="I43" s="41"/>
      <c r="J43" s="36">
        <f t="shared" si="1"/>
        <v>52</v>
      </c>
    </row>
    <row r="44" spans="1:10" ht="15.75" thickBot="1">
      <c r="A44" s="353"/>
      <c r="B44" s="37" t="s">
        <v>223</v>
      </c>
      <c r="C44" s="186">
        <f>C41+C42+C43</f>
        <v>21</v>
      </c>
      <c r="D44" s="38"/>
      <c r="E44" s="38"/>
      <c r="F44" s="186">
        <f>C44+D44+E44</f>
        <v>21</v>
      </c>
      <c r="G44" s="186">
        <f>SUM(G41:G43)</f>
        <v>55</v>
      </c>
      <c r="H44" s="38"/>
      <c r="I44" s="38"/>
      <c r="J44" s="186">
        <f>G44+H44+I44</f>
        <v>55</v>
      </c>
    </row>
    <row r="45" spans="1:10" ht="15.75" thickTop="1">
      <c r="A45" s="349" t="s">
        <v>146</v>
      </c>
      <c r="B45" s="350"/>
      <c r="C45" s="39"/>
      <c r="D45" s="39"/>
      <c r="E45" s="39"/>
      <c r="F45" s="39"/>
      <c r="G45" s="285"/>
      <c r="H45" s="39"/>
      <c r="I45" s="39"/>
      <c r="J45" s="40"/>
    </row>
    <row r="46" spans="1:10">
      <c r="A46" s="351" t="s">
        <v>145</v>
      </c>
      <c r="B46" s="35" t="s">
        <v>144</v>
      </c>
      <c r="C46" s="35">
        <v>556</v>
      </c>
      <c r="D46" s="35"/>
      <c r="E46" s="35"/>
      <c r="F46" s="35">
        <f t="shared" ref="F46:F51" si="7">C46+D46+E46</f>
        <v>556</v>
      </c>
      <c r="G46" s="35">
        <f>C46+460</f>
        <v>1016</v>
      </c>
      <c r="H46" s="35"/>
      <c r="I46" s="35"/>
      <c r="J46" s="36">
        <f t="shared" si="1"/>
        <v>1016</v>
      </c>
    </row>
    <row r="47" spans="1:10">
      <c r="A47" s="352"/>
      <c r="B47" s="35" t="s">
        <v>39</v>
      </c>
      <c r="C47" s="35">
        <v>278</v>
      </c>
      <c r="D47" s="35"/>
      <c r="E47" s="35"/>
      <c r="F47" s="35">
        <f t="shared" si="7"/>
        <v>278</v>
      </c>
      <c r="G47" s="35">
        <f>C47+230</f>
        <v>508</v>
      </c>
      <c r="H47" s="35"/>
      <c r="I47" s="35"/>
      <c r="J47" s="36">
        <f t="shared" si="1"/>
        <v>508</v>
      </c>
    </row>
    <row r="48" spans="1:10">
      <c r="A48" s="352"/>
      <c r="B48" s="35" t="s">
        <v>143</v>
      </c>
      <c r="C48" s="35">
        <v>0</v>
      </c>
      <c r="D48" s="35"/>
      <c r="E48" s="35"/>
      <c r="F48" s="35">
        <f t="shared" si="7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52"/>
      <c r="B49" s="42" t="s">
        <v>224</v>
      </c>
      <c r="C49" s="35">
        <v>144</v>
      </c>
      <c r="D49" s="35"/>
      <c r="E49" s="35"/>
      <c r="F49" s="35">
        <f t="shared" si="7"/>
        <v>144</v>
      </c>
      <c r="G49" s="35">
        <f>C49+119</f>
        <v>263</v>
      </c>
      <c r="H49" s="35"/>
      <c r="I49" s="35"/>
      <c r="J49" s="36">
        <f t="shared" si="1"/>
        <v>263</v>
      </c>
    </row>
    <row r="50" spans="1:10">
      <c r="A50" s="352"/>
      <c r="B50" s="35" t="s">
        <v>41</v>
      </c>
      <c r="C50" s="35">
        <v>23</v>
      </c>
      <c r="D50" s="35"/>
      <c r="E50" s="35"/>
      <c r="F50" s="35">
        <f t="shared" si="7"/>
        <v>23</v>
      </c>
      <c r="G50" s="35">
        <f>C50+16</f>
        <v>39</v>
      </c>
      <c r="H50" s="35"/>
      <c r="I50" s="35"/>
      <c r="J50" s="36">
        <f t="shared" si="1"/>
        <v>39</v>
      </c>
    </row>
    <row r="51" spans="1:10" ht="15.75" thickBot="1">
      <c r="A51" s="353"/>
      <c r="B51" s="37" t="s">
        <v>42</v>
      </c>
      <c r="C51" s="186">
        <f>C49+C50</f>
        <v>167</v>
      </c>
      <c r="D51" s="38"/>
      <c r="E51" s="38"/>
      <c r="F51" s="186">
        <f t="shared" si="7"/>
        <v>167</v>
      </c>
      <c r="G51" s="186">
        <f>SUM(G49:G50)</f>
        <v>302</v>
      </c>
      <c r="H51" s="38"/>
      <c r="I51" s="38"/>
      <c r="J51" s="186">
        <f>G51+H51+I51</f>
        <v>302</v>
      </c>
    </row>
    <row r="52" spans="1:10" ht="15.75" thickTop="1">
      <c r="A52" s="349" t="s">
        <v>11</v>
      </c>
      <c r="B52" s="350"/>
      <c r="C52" s="39"/>
      <c r="D52" s="39"/>
      <c r="E52" s="39"/>
      <c r="F52" s="39"/>
      <c r="G52" s="285"/>
      <c r="H52" s="39"/>
      <c r="I52" s="39"/>
      <c r="J52" s="40"/>
    </row>
    <row r="53" spans="1:10">
      <c r="A53" s="351" t="s">
        <v>145</v>
      </c>
      <c r="B53" s="35" t="s">
        <v>144</v>
      </c>
      <c r="C53" s="35">
        <v>12</v>
      </c>
      <c r="D53" s="35"/>
      <c r="E53" s="35"/>
      <c r="F53" s="35">
        <f t="shared" ref="F53:F57" si="8">C53+D53+E53</f>
        <v>12</v>
      </c>
      <c r="G53" s="35">
        <f>C53+8</f>
        <v>20</v>
      </c>
      <c r="H53" s="35"/>
      <c r="I53" s="35"/>
      <c r="J53" s="36">
        <f t="shared" si="1"/>
        <v>20</v>
      </c>
    </row>
    <row r="54" spans="1:10">
      <c r="A54" s="352"/>
      <c r="B54" s="35" t="s">
        <v>39</v>
      </c>
      <c r="C54" s="35">
        <v>12</v>
      </c>
      <c r="D54" s="35"/>
      <c r="E54" s="35"/>
      <c r="F54" s="35">
        <f t="shared" si="8"/>
        <v>12</v>
      </c>
      <c r="G54" s="35">
        <f>C54+8</f>
        <v>20</v>
      </c>
      <c r="H54" s="35"/>
      <c r="I54" s="35"/>
      <c r="J54" s="36">
        <f t="shared" si="1"/>
        <v>20</v>
      </c>
    </row>
    <row r="55" spans="1:10">
      <c r="A55" s="352"/>
      <c r="B55" s="35" t="s">
        <v>143</v>
      </c>
      <c r="C55" s="35">
        <v>0</v>
      </c>
      <c r="D55" s="35"/>
      <c r="E55" s="35"/>
      <c r="F55" s="35">
        <f t="shared" si="8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52"/>
      <c r="B56" s="35" t="s">
        <v>226</v>
      </c>
      <c r="C56" s="35">
        <v>12</v>
      </c>
      <c r="D56" s="35"/>
      <c r="E56" s="35"/>
      <c r="F56" s="35">
        <f t="shared" si="8"/>
        <v>12</v>
      </c>
      <c r="G56" s="35">
        <f>C56+8</f>
        <v>20</v>
      </c>
      <c r="H56" s="35"/>
      <c r="I56" s="35"/>
      <c r="J56" s="36">
        <f t="shared" si="1"/>
        <v>20</v>
      </c>
    </row>
    <row r="57" spans="1:10">
      <c r="A57" s="352"/>
      <c r="B57" s="35" t="s">
        <v>225</v>
      </c>
      <c r="C57" s="35">
        <v>0</v>
      </c>
      <c r="D57" s="35"/>
      <c r="E57" s="35"/>
      <c r="F57" s="35">
        <f t="shared" si="8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53"/>
      <c r="B58" s="37" t="s">
        <v>42</v>
      </c>
      <c r="C58" s="187">
        <f>C56+C57</f>
        <v>12</v>
      </c>
      <c r="D58" s="41"/>
      <c r="E58" s="41"/>
      <c r="F58" s="187">
        <f>C58+D58+E58</f>
        <v>12</v>
      </c>
      <c r="G58" s="187">
        <f>SUM(G56:G57)</f>
        <v>20</v>
      </c>
      <c r="H58" s="41"/>
      <c r="I58" s="41"/>
      <c r="J58" s="187">
        <f>G58+H58+I58</f>
        <v>20</v>
      </c>
    </row>
    <row r="59" spans="1:10" ht="15.75" thickTop="1">
      <c r="A59" s="349" t="s">
        <v>44</v>
      </c>
      <c r="B59" s="350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54" t="s">
        <v>145</v>
      </c>
      <c r="B60" s="35" t="s">
        <v>45</v>
      </c>
      <c r="C60" s="35">
        <v>360</v>
      </c>
      <c r="D60" s="35"/>
      <c r="E60" s="35"/>
      <c r="F60" s="35">
        <f t="shared" ref="F60:F72" si="9">C60+D60+E60</f>
        <v>360</v>
      </c>
      <c r="G60" s="35">
        <f>C60+144</f>
        <v>504</v>
      </c>
      <c r="H60" s="35"/>
      <c r="I60" s="35"/>
      <c r="J60" s="35">
        <f t="shared" si="1"/>
        <v>504</v>
      </c>
    </row>
    <row r="61" spans="1:10">
      <c r="A61" s="355"/>
      <c r="B61" s="35" t="s">
        <v>39</v>
      </c>
      <c r="C61" s="35">
        <v>300</v>
      </c>
      <c r="D61" s="35"/>
      <c r="E61" s="35"/>
      <c r="F61" s="35">
        <f t="shared" si="9"/>
        <v>300</v>
      </c>
      <c r="G61" s="35">
        <f>C61+120</f>
        <v>420</v>
      </c>
      <c r="H61" s="35"/>
      <c r="I61" s="35"/>
      <c r="J61" s="35">
        <f t="shared" si="1"/>
        <v>420</v>
      </c>
    </row>
    <row r="62" spans="1:10">
      <c r="A62" s="355"/>
      <c r="B62" s="35" t="s">
        <v>143</v>
      </c>
      <c r="C62" s="35">
        <v>0</v>
      </c>
      <c r="D62" s="35"/>
      <c r="E62" s="35"/>
      <c r="F62" s="35">
        <f t="shared" si="9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55"/>
      <c r="B63" s="35" t="s">
        <v>40</v>
      </c>
      <c r="C63" s="35">
        <v>0</v>
      </c>
      <c r="D63" s="35"/>
      <c r="E63" s="35"/>
      <c r="F63" s="35">
        <f t="shared" si="9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355"/>
      <c r="B64" s="35" t="s">
        <v>41</v>
      </c>
      <c r="C64" s="35">
        <v>16</v>
      </c>
      <c r="D64" s="35"/>
      <c r="E64" s="35"/>
      <c r="F64" s="35">
        <f t="shared" si="9"/>
        <v>16</v>
      </c>
      <c r="G64" s="35">
        <f>C64+18</f>
        <v>34</v>
      </c>
      <c r="H64" s="35"/>
      <c r="I64" s="35"/>
      <c r="J64" s="35">
        <f t="shared" si="1"/>
        <v>34</v>
      </c>
    </row>
    <row r="65" spans="1:36">
      <c r="A65" s="355"/>
      <c r="B65" s="42" t="s">
        <v>42</v>
      </c>
      <c r="C65" s="188">
        <f>C63+C64</f>
        <v>16</v>
      </c>
      <c r="D65" s="35"/>
      <c r="E65" s="35"/>
      <c r="F65" s="188">
        <f>C65+D65+E65</f>
        <v>16</v>
      </c>
      <c r="G65" s="188">
        <f>SUM(G63:G64)</f>
        <v>34</v>
      </c>
      <c r="H65" s="35"/>
      <c r="I65" s="35"/>
      <c r="J65" s="188">
        <f>G65+H65+I65</f>
        <v>34</v>
      </c>
    </row>
    <row r="66" spans="1:36" ht="18.75" customHeight="1">
      <c r="A66" s="289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56" t="s">
        <v>145</v>
      </c>
      <c r="B67" s="35" t="s">
        <v>144</v>
      </c>
      <c r="C67" s="35">
        <v>26</v>
      </c>
      <c r="D67" s="35"/>
      <c r="E67" s="35"/>
      <c r="F67" s="35">
        <f t="shared" si="9"/>
        <v>26</v>
      </c>
      <c r="G67" s="35">
        <f>C67+26</f>
        <v>52</v>
      </c>
      <c r="H67" s="35"/>
      <c r="I67" s="35"/>
      <c r="J67" s="35">
        <f t="shared" si="1"/>
        <v>52</v>
      </c>
    </row>
    <row r="68" spans="1:36">
      <c r="A68" s="356"/>
      <c r="B68" s="35" t="s">
        <v>39</v>
      </c>
      <c r="C68" s="35">
        <v>26</v>
      </c>
      <c r="D68" s="35"/>
      <c r="E68" s="35"/>
      <c r="F68" s="35">
        <f t="shared" si="9"/>
        <v>26</v>
      </c>
      <c r="G68" s="35">
        <f>C68+26</f>
        <v>52</v>
      </c>
      <c r="H68" s="35"/>
      <c r="I68" s="35"/>
      <c r="J68" s="35">
        <f t="shared" si="1"/>
        <v>52</v>
      </c>
    </row>
    <row r="69" spans="1:36">
      <c r="A69" s="356"/>
      <c r="B69" s="35" t="s">
        <v>143</v>
      </c>
      <c r="C69" s="35">
        <v>0</v>
      </c>
      <c r="D69" s="35"/>
      <c r="E69" s="35"/>
      <c r="F69" s="35">
        <f t="shared" si="9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56"/>
      <c r="B70" s="35" t="s">
        <v>40</v>
      </c>
      <c r="C70" s="35">
        <v>5</v>
      </c>
      <c r="D70" s="35"/>
      <c r="E70" s="35"/>
      <c r="F70" s="35">
        <f t="shared" si="9"/>
        <v>5</v>
      </c>
      <c r="G70" s="35">
        <f>C70+4</f>
        <v>9</v>
      </c>
      <c r="H70" s="35"/>
      <c r="I70" s="35"/>
      <c r="J70" s="35">
        <f t="shared" si="1"/>
        <v>9</v>
      </c>
    </row>
    <row r="71" spans="1:36">
      <c r="A71" s="356"/>
      <c r="B71" s="35" t="s">
        <v>41</v>
      </c>
      <c r="C71" s="35">
        <v>7</v>
      </c>
      <c r="D71" s="35"/>
      <c r="E71" s="35"/>
      <c r="F71" s="35">
        <f t="shared" si="9"/>
        <v>7</v>
      </c>
      <c r="G71" s="35">
        <f>C71+8</f>
        <v>15</v>
      </c>
      <c r="H71" s="35"/>
      <c r="I71" s="35"/>
      <c r="J71" s="35">
        <f t="shared" si="1"/>
        <v>15</v>
      </c>
    </row>
    <row r="72" spans="1:36">
      <c r="A72" s="356"/>
      <c r="B72" s="42" t="s">
        <v>42</v>
      </c>
      <c r="C72" s="188">
        <f>C70+C71</f>
        <v>12</v>
      </c>
      <c r="D72" s="35"/>
      <c r="E72" s="35"/>
      <c r="F72" s="188">
        <f t="shared" si="9"/>
        <v>12</v>
      </c>
      <c r="G72" s="188">
        <f>SUM(G70:G71)</f>
        <v>24</v>
      </c>
      <c r="H72" s="35"/>
      <c r="I72" s="35"/>
      <c r="J72" s="188">
        <f>G72+H72+I72</f>
        <v>24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357" t="s">
        <v>159</v>
      </c>
      <c r="B74" s="358"/>
      <c r="C74" s="358"/>
      <c r="D74" s="358"/>
      <c r="E74" s="358"/>
      <c r="F74" s="358"/>
      <c r="G74" s="358"/>
      <c r="H74" s="358"/>
      <c r="I74" s="358"/>
      <c r="J74" s="359"/>
    </row>
    <row r="75" spans="1:36" ht="15.75">
      <c r="A75" s="345" t="s">
        <v>33</v>
      </c>
      <c r="B75" s="345"/>
      <c r="C75" s="347" t="s">
        <v>437</v>
      </c>
      <c r="D75" s="347"/>
      <c r="E75" s="347"/>
      <c r="F75" s="347"/>
      <c r="G75" s="347" t="s">
        <v>306</v>
      </c>
      <c r="H75" s="347"/>
      <c r="I75" s="347"/>
      <c r="J75" s="347"/>
    </row>
    <row r="76" spans="1:36" ht="31.5">
      <c r="A76" s="346"/>
      <c r="B76" s="346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63">
        <v>251</v>
      </c>
      <c r="D77" s="42"/>
      <c r="E77" s="42"/>
      <c r="F77" s="188">
        <f>C77+D77+E77</f>
        <v>251</v>
      </c>
      <c r="G77" s="42">
        <f>C77+239</f>
        <v>490</v>
      </c>
      <c r="H77" s="42"/>
      <c r="I77" s="42"/>
      <c r="J77" s="188">
        <f>G77+H77+I77</f>
        <v>490</v>
      </c>
    </row>
    <row r="79" spans="1:36" s="103" customFormat="1">
      <c r="A79" s="348" t="s">
        <v>220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5:G56 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A9" sqref="A9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372" t="s">
        <v>193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  <c r="X1" s="373"/>
      <c r="Y1" s="374"/>
    </row>
    <row r="2" spans="1:25" s="86" customFormat="1" ht="15">
      <c r="A2" s="375" t="s">
        <v>12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  <c r="R2" s="375"/>
      <c r="S2" s="375"/>
      <c r="T2" s="375"/>
      <c r="U2" s="375"/>
      <c r="V2" s="375"/>
      <c r="W2" s="375"/>
      <c r="X2" s="375"/>
      <c r="Y2" s="375"/>
    </row>
    <row r="3" spans="1:25" s="86" customFormat="1" ht="18" customHeight="1">
      <c r="A3" s="376" t="s">
        <v>271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7" t="s">
        <v>438</v>
      </c>
      <c r="O3" s="377"/>
      <c r="P3" s="377"/>
      <c r="Q3" s="377"/>
      <c r="R3" s="377"/>
      <c r="S3" s="377"/>
      <c r="T3" s="377"/>
      <c r="U3" s="377"/>
      <c r="V3" s="377"/>
      <c r="W3" s="377"/>
      <c r="X3" s="377"/>
      <c r="Y3" s="377"/>
    </row>
    <row r="4" spans="1:25" s="65" customFormat="1" ht="12.75">
      <c r="A4" s="371" t="s">
        <v>13</v>
      </c>
      <c r="B4" s="371" t="s">
        <v>233</v>
      </c>
      <c r="C4" s="371" t="s">
        <v>229</v>
      </c>
      <c r="D4" s="371" t="s">
        <v>106</v>
      </c>
      <c r="E4" s="378" t="s">
        <v>135</v>
      </c>
      <c r="F4" s="378" t="s">
        <v>108</v>
      </c>
      <c r="G4" s="379" t="s">
        <v>234</v>
      </c>
      <c r="H4" s="379"/>
      <c r="I4" s="380" t="s">
        <v>235</v>
      </c>
      <c r="J4" s="380"/>
      <c r="K4" s="380"/>
      <c r="L4" s="380"/>
      <c r="M4" s="380"/>
      <c r="N4" s="380"/>
      <c r="O4" s="381" t="s">
        <v>237</v>
      </c>
      <c r="P4" s="381"/>
      <c r="Q4" s="381"/>
      <c r="R4" s="381"/>
      <c r="S4" s="381"/>
      <c r="T4" s="382" t="s">
        <v>238</v>
      </c>
      <c r="U4" s="382"/>
      <c r="V4" s="382"/>
      <c r="W4" s="382"/>
      <c r="X4" s="382"/>
      <c r="Y4" s="371" t="s">
        <v>4</v>
      </c>
    </row>
    <row r="5" spans="1:25" s="65" customFormat="1" ht="102">
      <c r="A5" s="371"/>
      <c r="B5" s="371"/>
      <c r="C5" s="371"/>
      <c r="D5" s="371"/>
      <c r="E5" s="378"/>
      <c r="F5" s="378"/>
      <c r="G5" s="369" t="s">
        <v>136</v>
      </c>
      <c r="H5" s="369" t="s">
        <v>137</v>
      </c>
      <c r="I5" s="384" t="s">
        <v>56</v>
      </c>
      <c r="J5" s="384" t="s">
        <v>236</v>
      </c>
      <c r="K5" s="384" t="s">
        <v>14</v>
      </c>
      <c r="L5" s="384" t="s">
        <v>57</v>
      </c>
      <c r="M5" s="384" t="s">
        <v>15</v>
      </c>
      <c r="N5" s="384" t="s">
        <v>58</v>
      </c>
      <c r="O5" s="386" t="s">
        <v>138</v>
      </c>
      <c r="P5" s="386" t="s">
        <v>248</v>
      </c>
      <c r="Q5" s="383" t="s">
        <v>249</v>
      </c>
      <c r="R5" s="383" t="s">
        <v>250</v>
      </c>
      <c r="S5" s="383" t="s">
        <v>251</v>
      </c>
      <c r="T5" s="371" t="s">
        <v>105</v>
      </c>
      <c r="U5" s="389"/>
      <c r="V5" s="371" t="s">
        <v>139</v>
      </c>
      <c r="W5" s="371"/>
      <c r="X5" s="111" t="s">
        <v>140</v>
      </c>
      <c r="Y5" s="371"/>
    </row>
    <row r="6" spans="1:25" s="65" customFormat="1" ht="18" customHeight="1">
      <c r="A6" s="371"/>
      <c r="B6" s="371"/>
      <c r="C6" s="371"/>
      <c r="D6" s="371"/>
      <c r="E6" s="378"/>
      <c r="F6" s="378"/>
      <c r="G6" s="370"/>
      <c r="H6" s="370"/>
      <c r="I6" s="385"/>
      <c r="J6" s="385"/>
      <c r="K6" s="385"/>
      <c r="L6" s="385"/>
      <c r="M6" s="385"/>
      <c r="N6" s="385"/>
      <c r="O6" s="387"/>
      <c r="P6" s="387"/>
      <c r="Q6" s="383"/>
      <c r="R6" s="383"/>
      <c r="S6" s="383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371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371" t="s">
        <v>107</v>
      </c>
      <c r="B8" s="371"/>
      <c r="C8" s="371"/>
      <c r="D8" s="371"/>
      <c r="E8" s="371"/>
      <c r="F8" s="371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392">
        <v>175</v>
      </c>
      <c r="U8" s="392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263</v>
      </c>
      <c r="C9" s="141" t="s">
        <v>266</v>
      </c>
      <c r="D9" s="79" t="s">
        <v>263</v>
      </c>
      <c r="E9" s="290">
        <v>48579</v>
      </c>
      <c r="F9" s="63" t="s">
        <v>270</v>
      </c>
      <c r="G9" s="240">
        <v>1897</v>
      </c>
      <c r="H9" s="59" t="s">
        <v>272</v>
      </c>
      <c r="I9" s="87" t="s">
        <v>272</v>
      </c>
      <c r="J9" s="87" t="s">
        <v>272</v>
      </c>
      <c r="K9" s="87" t="s">
        <v>272</v>
      </c>
      <c r="L9" s="87" t="s">
        <v>272</v>
      </c>
      <c r="M9" s="87" t="s">
        <v>272</v>
      </c>
      <c r="N9" s="87" t="s">
        <v>272</v>
      </c>
      <c r="O9" s="240">
        <v>1366</v>
      </c>
      <c r="P9" s="240">
        <v>1138</v>
      </c>
      <c r="Q9" s="240">
        <v>1366</v>
      </c>
      <c r="R9" s="240">
        <v>1138</v>
      </c>
      <c r="S9" s="218">
        <v>169</v>
      </c>
      <c r="T9" s="88" t="s">
        <v>272</v>
      </c>
      <c r="U9" s="88" t="s">
        <v>272</v>
      </c>
      <c r="V9" s="88" t="s">
        <v>272</v>
      </c>
      <c r="W9" s="88" t="s">
        <v>272</v>
      </c>
      <c r="X9" s="88" t="s">
        <v>272</v>
      </c>
      <c r="Y9" s="90"/>
    </row>
    <row r="10" spans="1:25" s="86" customFormat="1" ht="18">
      <c r="A10" s="110">
        <v>2</v>
      </c>
      <c r="B10" s="79" t="s">
        <v>263</v>
      </c>
      <c r="C10" s="142" t="s">
        <v>267</v>
      </c>
      <c r="D10" s="79" t="s">
        <v>263</v>
      </c>
      <c r="E10" s="291">
        <v>45657</v>
      </c>
      <c r="F10" s="178" t="s">
        <v>280</v>
      </c>
      <c r="G10" s="240">
        <v>380</v>
      </c>
      <c r="H10" s="59" t="s">
        <v>272</v>
      </c>
      <c r="I10" s="87" t="s">
        <v>272</v>
      </c>
      <c r="J10" s="87" t="s">
        <v>272</v>
      </c>
      <c r="K10" s="87" t="s">
        <v>272</v>
      </c>
      <c r="L10" s="87" t="s">
        <v>272</v>
      </c>
      <c r="M10" s="87" t="s">
        <v>272</v>
      </c>
      <c r="N10" s="87" t="s">
        <v>272</v>
      </c>
      <c r="O10" s="240">
        <v>273</v>
      </c>
      <c r="P10" s="240">
        <v>227</v>
      </c>
      <c r="Q10" s="240">
        <v>273</v>
      </c>
      <c r="R10" s="240">
        <v>227</v>
      </c>
      <c r="S10" s="218">
        <v>47</v>
      </c>
      <c r="T10" s="88" t="s">
        <v>272</v>
      </c>
      <c r="U10" s="88" t="s">
        <v>272</v>
      </c>
      <c r="V10" s="88" t="s">
        <v>272</v>
      </c>
      <c r="W10" s="88" t="s">
        <v>272</v>
      </c>
      <c r="X10" s="88" t="s">
        <v>272</v>
      </c>
      <c r="Y10" s="90"/>
    </row>
    <row r="11" spans="1:25" s="86" customFormat="1">
      <c r="A11" s="110">
        <v>3</v>
      </c>
      <c r="B11" s="79" t="s">
        <v>263</v>
      </c>
      <c r="C11" s="141" t="s">
        <v>268</v>
      </c>
      <c r="D11" s="79" t="s">
        <v>263</v>
      </c>
      <c r="E11" s="292">
        <v>46022</v>
      </c>
      <c r="F11" s="63" t="s">
        <v>270</v>
      </c>
      <c r="G11" s="240">
        <v>797</v>
      </c>
      <c r="H11" s="59" t="s">
        <v>272</v>
      </c>
      <c r="I11" s="87" t="s">
        <v>272</v>
      </c>
      <c r="J11" s="87" t="s">
        <v>272</v>
      </c>
      <c r="K11" s="87" t="s">
        <v>272</v>
      </c>
      <c r="L11" s="87" t="s">
        <v>272</v>
      </c>
      <c r="M11" s="87" t="s">
        <v>272</v>
      </c>
      <c r="N11" s="87" t="s">
        <v>272</v>
      </c>
      <c r="O11" s="240">
        <v>574</v>
      </c>
      <c r="P11" s="240">
        <v>479</v>
      </c>
      <c r="Q11" s="240">
        <v>574</v>
      </c>
      <c r="R11" s="240">
        <v>479</v>
      </c>
      <c r="S11" s="218">
        <v>113</v>
      </c>
      <c r="T11" s="88" t="s">
        <v>272</v>
      </c>
      <c r="U11" s="88" t="s">
        <v>272</v>
      </c>
      <c r="V11" s="88" t="s">
        <v>272</v>
      </c>
      <c r="W11" s="88" t="s">
        <v>272</v>
      </c>
      <c r="X11" s="88" t="s">
        <v>272</v>
      </c>
      <c r="Y11" s="91"/>
    </row>
    <row r="12" spans="1:25" s="86" customFormat="1">
      <c r="A12" s="110">
        <v>4</v>
      </c>
      <c r="B12" s="79" t="s">
        <v>263</v>
      </c>
      <c r="C12" s="141" t="s">
        <v>269</v>
      </c>
      <c r="D12" s="79" t="s">
        <v>263</v>
      </c>
      <c r="E12" s="293">
        <v>46507</v>
      </c>
      <c r="F12" s="63" t="s">
        <v>270</v>
      </c>
      <c r="G12" s="240">
        <v>721</v>
      </c>
      <c r="H12" s="59" t="s">
        <v>272</v>
      </c>
      <c r="I12" s="87" t="s">
        <v>272</v>
      </c>
      <c r="J12" s="87" t="s">
        <v>272</v>
      </c>
      <c r="K12" s="87" t="s">
        <v>272</v>
      </c>
      <c r="L12" s="87" t="s">
        <v>272</v>
      </c>
      <c r="M12" s="87" t="s">
        <v>272</v>
      </c>
      <c r="N12" s="87" t="s">
        <v>272</v>
      </c>
      <c r="O12" s="240">
        <v>519</v>
      </c>
      <c r="P12" s="240">
        <v>433</v>
      </c>
      <c r="Q12" s="240">
        <v>519</v>
      </c>
      <c r="R12" s="240">
        <v>433</v>
      </c>
      <c r="S12" s="218">
        <v>106</v>
      </c>
      <c r="T12" s="88" t="s">
        <v>272</v>
      </c>
      <c r="U12" s="88" t="s">
        <v>272</v>
      </c>
      <c r="V12" s="88" t="s">
        <v>272</v>
      </c>
      <c r="W12" s="88" t="s">
        <v>272</v>
      </c>
      <c r="X12" s="88" t="s">
        <v>272</v>
      </c>
      <c r="Y12" s="90"/>
    </row>
    <row r="13" spans="1:25" s="86" customFormat="1">
      <c r="A13" s="110"/>
      <c r="B13" s="79"/>
      <c r="C13" s="71"/>
      <c r="D13" s="71"/>
      <c r="E13" s="71"/>
      <c r="F13" s="71"/>
      <c r="G13" s="58"/>
      <c r="H13" s="58"/>
      <c r="I13" s="87"/>
      <c r="J13" s="87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4" spans="1:25" s="86" customFormat="1">
      <c r="A14" s="110"/>
      <c r="B14" s="79"/>
      <c r="C14" s="92"/>
      <c r="D14" s="92"/>
      <c r="E14" s="92"/>
      <c r="F14" s="92"/>
      <c r="G14" s="58"/>
      <c r="H14" s="58"/>
      <c r="I14" s="58"/>
      <c r="J14" s="58"/>
      <c r="K14" s="87"/>
      <c r="L14" s="87"/>
      <c r="M14" s="87"/>
      <c r="N14" s="87"/>
      <c r="O14" s="87"/>
      <c r="P14" s="87"/>
      <c r="Q14" s="87"/>
      <c r="R14" s="88"/>
      <c r="S14" s="88"/>
      <c r="T14" s="88"/>
      <c r="U14" s="88"/>
      <c r="V14" s="88"/>
      <c r="W14" s="88"/>
      <c r="X14" s="88"/>
      <c r="Y14" s="91"/>
    </row>
    <row r="16" spans="1:25" ht="12.75">
      <c r="B16" s="177" t="s">
        <v>273</v>
      </c>
      <c r="P16" s="85"/>
      <c r="R16" s="212"/>
    </row>
    <row r="17" spans="2:25" ht="12.75">
      <c r="B17" s="177" t="s">
        <v>279</v>
      </c>
      <c r="P17" s="85"/>
      <c r="R17" s="212"/>
    </row>
    <row r="18" spans="2:25">
      <c r="P18" s="85"/>
    </row>
    <row r="19" spans="2:25">
      <c r="P19" s="85"/>
    </row>
    <row r="26" spans="2:25">
      <c r="V26" s="390"/>
      <c r="W26" s="390"/>
      <c r="X26" s="390"/>
      <c r="Y26" s="390"/>
    </row>
    <row r="27" spans="2:25">
      <c r="V27" s="390"/>
      <c r="W27" s="390"/>
      <c r="X27" s="390"/>
      <c r="Y27" s="390"/>
    </row>
    <row r="28" spans="2:25">
      <c r="V28" s="391"/>
      <c r="W28" s="391"/>
      <c r="X28" s="391"/>
      <c r="Y28" s="391"/>
    </row>
    <row r="29" spans="2:25">
      <c r="V29" s="388"/>
      <c r="W29" s="112"/>
      <c r="X29" s="388"/>
      <c r="Y29" s="112"/>
    </row>
    <row r="30" spans="2:25">
      <c r="V30" s="388"/>
      <c r="W30" s="112"/>
      <c r="X30" s="388"/>
      <c r="Y30" s="112"/>
    </row>
    <row r="31" spans="2:25">
      <c r="V31" s="388"/>
      <c r="W31" s="388"/>
      <c r="X31" s="388"/>
      <c r="Y31" s="112"/>
    </row>
    <row r="32" spans="2:25">
      <c r="V32" s="112"/>
      <c r="W32" s="112"/>
      <c r="X32" s="94"/>
      <c r="Y32" s="81"/>
    </row>
    <row r="33" spans="22:25">
      <c r="V33" s="112"/>
      <c r="W33" s="112"/>
      <c r="X33" s="95"/>
      <c r="Y33" s="81"/>
    </row>
    <row r="34" spans="22:25">
      <c r="V34" s="112"/>
      <c r="W34" s="112"/>
      <c r="X34" s="96"/>
      <c r="Y34" s="82"/>
    </row>
    <row r="35" spans="22:25">
      <c r="V35" s="112"/>
      <c r="W35" s="112"/>
      <c r="X35" s="97"/>
      <c r="Y35" s="83"/>
    </row>
    <row r="36" spans="22:25">
      <c r="V36" s="112"/>
      <c r="W36" s="112"/>
      <c r="X36" s="98"/>
      <c r="Y36" s="84"/>
    </row>
    <row r="37" spans="22:25">
      <c r="V37" s="112"/>
      <c r="W37" s="112"/>
      <c r="X37" s="99"/>
      <c r="Y37" s="85"/>
    </row>
    <row r="38" spans="22:25">
      <c r="V38" s="112"/>
      <c r="W38" s="112"/>
      <c r="X38" s="100"/>
      <c r="Y38" s="85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93" t="s">
        <v>244</v>
      </c>
      <c r="B1" s="394"/>
      <c r="C1" s="394"/>
      <c r="D1" s="394"/>
      <c r="E1" s="394"/>
      <c r="F1" s="394"/>
      <c r="G1" s="394"/>
      <c r="H1" s="394"/>
      <c r="I1" s="394"/>
      <c r="J1" s="395"/>
    </row>
    <row r="2" spans="1:12">
      <c r="A2" s="396" t="s">
        <v>47</v>
      </c>
      <c r="B2" s="396"/>
      <c r="C2" s="396"/>
      <c r="D2" s="396"/>
      <c r="E2" s="396"/>
      <c r="F2" s="397" t="s">
        <v>71</v>
      </c>
      <c r="G2" s="397"/>
      <c r="H2" s="397"/>
      <c r="I2" s="397"/>
      <c r="J2" s="397"/>
      <c r="K2" s="6"/>
      <c r="L2" s="6"/>
    </row>
    <row r="3" spans="1:12">
      <c r="A3" s="398" t="s">
        <v>243</v>
      </c>
      <c r="B3" s="398"/>
      <c r="C3" s="398"/>
      <c r="D3" s="398"/>
      <c r="E3" s="398"/>
      <c r="F3" s="398"/>
      <c r="G3" s="398"/>
      <c r="H3" s="398"/>
      <c r="I3" s="398"/>
      <c r="J3" s="398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4"/>
  <sheetViews>
    <sheetView showGridLines="0" workbookViewId="0">
      <selection activeCell="A7" sqref="A7"/>
    </sheetView>
  </sheetViews>
  <sheetFormatPr defaultColWidth="10" defaultRowHeight="15" customHeight="1"/>
  <cols>
    <col min="1" max="1" width="14.85546875" style="189" customWidth="1"/>
    <col min="2" max="2" width="21.42578125" style="189" customWidth="1"/>
    <col min="3" max="3" width="18.85546875" style="189" customWidth="1"/>
    <col min="4" max="4" width="22.42578125" style="189" customWidth="1"/>
    <col min="5" max="5" width="14.28515625" style="189" customWidth="1"/>
    <col min="6" max="6" width="15.140625" style="189" customWidth="1"/>
    <col min="7" max="7" width="26.42578125" style="189" customWidth="1"/>
    <col min="8" max="8" width="21.7109375" style="189" customWidth="1"/>
    <col min="9" max="9" width="16.85546875" style="189" customWidth="1"/>
    <col min="10" max="10" width="9.140625" style="189" customWidth="1"/>
    <col min="11" max="11" width="14.140625" style="189" customWidth="1"/>
    <col min="12" max="12" width="10" style="189" customWidth="1"/>
    <col min="13" max="16384" width="10" style="189"/>
  </cols>
  <sheetData>
    <row r="1" spans="1:11" ht="15" customHeight="1">
      <c r="A1" s="401" t="s">
        <v>286</v>
      </c>
      <c r="B1" s="402"/>
      <c r="C1" s="402"/>
      <c r="D1" s="402"/>
      <c r="E1" s="402"/>
      <c r="F1" s="402"/>
      <c r="G1" s="402"/>
      <c r="H1" s="402"/>
      <c r="I1" s="403"/>
      <c r="J1" s="191"/>
      <c r="K1" s="191"/>
    </row>
    <row r="2" spans="1:11" ht="15" customHeight="1">
      <c r="A2" s="404" t="s">
        <v>284</v>
      </c>
      <c r="B2" s="405"/>
      <c r="C2" s="405"/>
      <c r="D2" s="405"/>
      <c r="E2" s="405"/>
      <c r="F2" s="405"/>
      <c r="G2" s="405"/>
      <c r="H2" s="405"/>
      <c r="I2" s="405"/>
      <c r="J2" s="191"/>
      <c r="K2" s="191"/>
    </row>
    <row r="3" spans="1:11" ht="15" customHeight="1">
      <c r="A3" s="406" t="s">
        <v>310</v>
      </c>
      <c r="B3" s="407"/>
      <c r="C3" s="407"/>
      <c r="D3" s="407"/>
      <c r="E3" s="407"/>
      <c r="F3" s="407"/>
      <c r="G3" s="407"/>
      <c r="H3" s="407"/>
      <c r="I3" s="407"/>
      <c r="J3" s="191"/>
      <c r="K3" s="191"/>
    </row>
    <row r="4" spans="1:11" ht="75" customHeight="1">
      <c r="A4" s="192" t="s">
        <v>23</v>
      </c>
      <c r="B4" s="192" t="s">
        <v>73</v>
      </c>
      <c r="C4" s="192" t="s">
        <v>74</v>
      </c>
      <c r="D4" s="192" t="s">
        <v>24</v>
      </c>
      <c r="E4" s="192" t="s">
        <v>25</v>
      </c>
      <c r="F4" s="192" t="s">
        <v>16</v>
      </c>
      <c r="G4" s="192" t="s">
        <v>75</v>
      </c>
      <c r="H4" s="192" t="s">
        <v>76</v>
      </c>
      <c r="I4" s="192" t="s">
        <v>148</v>
      </c>
      <c r="J4" s="191"/>
      <c r="K4" s="191"/>
    </row>
    <row r="5" spans="1:11" ht="15" customHeight="1">
      <c r="A5" s="193">
        <v>1</v>
      </c>
      <c r="B5" s="193">
        <v>2</v>
      </c>
      <c r="C5" s="193">
        <v>3</v>
      </c>
      <c r="D5" s="194" t="s">
        <v>26</v>
      </c>
      <c r="E5" s="193">
        <v>5</v>
      </c>
      <c r="F5" s="193">
        <v>6</v>
      </c>
      <c r="G5" s="193">
        <v>7</v>
      </c>
      <c r="H5" s="193">
        <v>8</v>
      </c>
      <c r="I5" s="193">
        <v>9</v>
      </c>
      <c r="J5" s="191"/>
      <c r="K5" s="191"/>
    </row>
    <row r="6" spans="1:11" ht="15" customHeight="1">
      <c r="A6" s="195" t="s">
        <v>302</v>
      </c>
      <c r="B6" s="196">
        <v>20</v>
      </c>
      <c r="C6" s="197">
        <v>88</v>
      </c>
      <c r="D6" s="196">
        <f t="shared" ref="D6:D17" si="0">B6+C6</f>
        <v>108</v>
      </c>
      <c r="E6" s="196">
        <v>18</v>
      </c>
      <c r="F6" s="196">
        <v>12</v>
      </c>
      <c r="G6" s="196">
        <v>78</v>
      </c>
      <c r="H6" s="191"/>
      <c r="I6" s="191"/>
      <c r="J6" s="191"/>
      <c r="K6" s="191"/>
    </row>
    <row r="7" spans="1:11" ht="15" customHeight="1">
      <c r="A7" s="195" t="s">
        <v>441</v>
      </c>
      <c r="B7" s="191">
        <v>2</v>
      </c>
      <c r="C7" s="191">
        <v>72</v>
      </c>
      <c r="D7" s="196">
        <f t="shared" si="0"/>
        <v>74</v>
      </c>
      <c r="E7" s="191">
        <v>16</v>
      </c>
      <c r="F7" s="191">
        <v>11</v>
      </c>
      <c r="G7" s="191">
        <v>47</v>
      </c>
      <c r="H7" s="191"/>
      <c r="I7" s="191"/>
      <c r="J7" s="191"/>
      <c r="K7" s="191"/>
    </row>
    <row r="8" spans="1:11" ht="15" customHeight="1">
      <c r="A8" s="198" t="s">
        <v>205</v>
      </c>
      <c r="B8" s="191"/>
      <c r="C8" s="191"/>
      <c r="D8" s="196">
        <f t="shared" si="0"/>
        <v>0</v>
      </c>
      <c r="E8" s="191"/>
      <c r="F8" s="191"/>
      <c r="G8" s="191"/>
      <c r="H8" s="191"/>
      <c r="I8" s="191"/>
      <c r="J8" s="191"/>
      <c r="K8" s="191"/>
    </row>
    <row r="9" spans="1:11" ht="15" customHeight="1">
      <c r="A9" s="195" t="s">
        <v>206</v>
      </c>
      <c r="B9" s="191"/>
      <c r="C9" s="191"/>
      <c r="D9" s="196">
        <f t="shared" si="0"/>
        <v>0</v>
      </c>
      <c r="E9" s="220"/>
      <c r="F9" s="220"/>
      <c r="G9" s="220"/>
      <c r="H9" s="191"/>
      <c r="I9" s="191"/>
      <c r="J9" s="191"/>
      <c r="K9" s="191"/>
    </row>
    <row r="10" spans="1:11" ht="15" customHeight="1">
      <c r="A10" s="198" t="s">
        <v>207</v>
      </c>
      <c r="B10" s="191"/>
      <c r="C10" s="191"/>
      <c r="D10" s="191">
        <f t="shared" si="0"/>
        <v>0</v>
      </c>
      <c r="E10" s="191"/>
      <c r="F10" s="191"/>
      <c r="G10" s="191"/>
      <c r="H10" s="191"/>
      <c r="I10" s="191"/>
      <c r="J10" s="191"/>
      <c r="K10" s="191"/>
    </row>
    <row r="11" spans="1:11" ht="15" customHeight="1">
      <c r="A11" s="198" t="s">
        <v>208</v>
      </c>
      <c r="B11" s="191"/>
      <c r="C11" s="191"/>
      <c r="D11" s="191">
        <f t="shared" si="0"/>
        <v>0</v>
      </c>
      <c r="E11" s="191"/>
      <c r="F11" s="191"/>
      <c r="G11" s="191"/>
      <c r="H11" s="191"/>
      <c r="I11" s="191"/>
      <c r="J11" s="191"/>
      <c r="K11" s="191"/>
    </row>
    <row r="12" spans="1:11" ht="15" customHeight="1">
      <c r="A12" s="198" t="s">
        <v>209</v>
      </c>
      <c r="B12" s="191"/>
      <c r="C12" s="191"/>
      <c r="D12" s="191">
        <f t="shared" si="0"/>
        <v>0</v>
      </c>
      <c r="E12" s="191"/>
      <c r="F12" s="191"/>
      <c r="G12" s="191"/>
      <c r="H12" s="191"/>
      <c r="I12" s="191"/>
      <c r="J12" s="191"/>
      <c r="K12" s="191"/>
    </row>
    <row r="13" spans="1:11" ht="15" customHeight="1">
      <c r="A13" s="198" t="s">
        <v>210</v>
      </c>
      <c r="B13" s="191"/>
      <c r="C13" s="191"/>
      <c r="D13" s="191">
        <f t="shared" si="0"/>
        <v>0</v>
      </c>
      <c r="E13" s="191"/>
      <c r="F13" s="191"/>
      <c r="G13" s="191"/>
      <c r="H13" s="191"/>
      <c r="I13" s="191"/>
      <c r="J13" s="191"/>
      <c r="K13" s="191"/>
    </row>
    <row r="14" spans="1:11" ht="15" customHeight="1">
      <c r="A14" s="198" t="s">
        <v>211</v>
      </c>
      <c r="B14" s="191"/>
      <c r="C14" s="191"/>
      <c r="D14" s="191">
        <f t="shared" si="0"/>
        <v>0</v>
      </c>
      <c r="E14" s="191"/>
      <c r="F14" s="191"/>
      <c r="G14" s="191"/>
      <c r="H14" s="191"/>
      <c r="I14" s="191"/>
      <c r="J14" s="191"/>
      <c r="K14" s="191"/>
    </row>
    <row r="15" spans="1:11" ht="15" customHeight="1">
      <c r="A15" s="195" t="s">
        <v>303</v>
      </c>
      <c r="B15" s="191"/>
      <c r="C15" s="191"/>
      <c r="D15" s="191">
        <f t="shared" si="0"/>
        <v>0</v>
      </c>
      <c r="E15" s="191"/>
      <c r="F15" s="191"/>
      <c r="G15" s="191"/>
      <c r="H15" s="191"/>
      <c r="I15" s="191"/>
      <c r="J15" s="191"/>
      <c r="K15" s="191"/>
    </row>
    <row r="16" spans="1:11" ht="15" customHeight="1">
      <c r="A16" s="195" t="s">
        <v>304</v>
      </c>
      <c r="B16" s="191"/>
      <c r="C16" s="191"/>
      <c r="D16" s="191">
        <f t="shared" si="0"/>
        <v>0</v>
      </c>
      <c r="E16" s="220"/>
      <c r="F16" s="220"/>
      <c r="G16" s="220"/>
      <c r="H16" s="191"/>
      <c r="I16" s="191"/>
      <c r="J16" s="191"/>
      <c r="K16" s="191"/>
    </row>
    <row r="17" spans="1:11" ht="15" customHeight="1">
      <c r="A17" s="195" t="s">
        <v>305</v>
      </c>
      <c r="B17" s="191"/>
      <c r="C17" s="267"/>
      <c r="D17" s="191">
        <f t="shared" si="0"/>
        <v>0</v>
      </c>
      <c r="E17" s="266"/>
      <c r="F17" s="266"/>
      <c r="G17" s="266"/>
      <c r="H17" s="191"/>
      <c r="I17" s="191"/>
      <c r="J17" s="191"/>
      <c r="K17" s="191"/>
    </row>
    <row r="18" spans="1:11" ht="15" customHeight="1">
      <c r="A18" s="199"/>
      <c r="B18" s="196"/>
      <c r="C18" s="197"/>
      <c r="D18" s="196"/>
      <c r="E18" s="196"/>
      <c r="F18" s="196"/>
      <c r="G18" s="196"/>
      <c r="H18" s="191"/>
      <c r="I18" s="191"/>
      <c r="J18" s="191"/>
      <c r="K18" s="191"/>
    </row>
    <row r="19" spans="1:11" ht="15" customHeight="1">
      <c r="A19" s="200" t="s">
        <v>3</v>
      </c>
      <c r="B19" s="201"/>
      <c r="C19" s="201"/>
      <c r="D19" s="201"/>
      <c r="E19" s="201"/>
      <c r="F19" s="201"/>
      <c r="G19" s="201"/>
      <c r="H19" s="201"/>
      <c r="I19" s="201"/>
      <c r="J19" s="191"/>
      <c r="K19" s="191"/>
    </row>
    <row r="20" spans="1:11" ht="15" customHeight="1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</row>
    <row r="21" spans="1:11" ht="15" customHeight="1">
      <c r="A21" s="401" t="s">
        <v>285</v>
      </c>
      <c r="B21" s="408"/>
      <c r="C21" s="408"/>
      <c r="D21" s="408"/>
      <c r="E21" s="408"/>
      <c r="F21" s="408"/>
      <c r="G21" s="408"/>
      <c r="H21" s="408"/>
      <c r="I21" s="409"/>
      <c r="J21" s="191"/>
      <c r="K21" s="191"/>
    </row>
    <row r="22" spans="1:11" ht="15" customHeight="1">
      <c r="A22" s="406" t="s">
        <v>310</v>
      </c>
      <c r="B22" s="407"/>
      <c r="C22" s="407"/>
      <c r="D22" s="407"/>
      <c r="E22" s="407"/>
      <c r="F22" s="407"/>
      <c r="G22" s="407"/>
      <c r="H22" s="407"/>
      <c r="I22" s="407"/>
      <c r="J22" s="191"/>
      <c r="K22" s="191"/>
    </row>
    <row r="23" spans="1:11" ht="46.5" customHeight="1">
      <c r="A23" s="202" t="s">
        <v>13</v>
      </c>
      <c r="B23" s="203" t="s">
        <v>77</v>
      </c>
      <c r="C23" s="203" t="s">
        <v>78</v>
      </c>
      <c r="D23" s="191"/>
      <c r="E23" s="191"/>
      <c r="F23" s="191"/>
      <c r="G23" s="191"/>
      <c r="H23" s="191"/>
      <c r="I23" s="191"/>
      <c r="J23" s="191"/>
      <c r="K23" s="191"/>
    </row>
    <row r="24" spans="1:11" ht="29.85" customHeight="1">
      <c r="A24" s="221">
        <v>1</v>
      </c>
      <c r="B24" s="277" t="s">
        <v>290</v>
      </c>
      <c r="C24" s="279">
        <v>52</v>
      </c>
      <c r="D24" s="191"/>
      <c r="E24" s="191"/>
      <c r="F24" s="191"/>
      <c r="G24" s="191"/>
      <c r="H24" s="191"/>
      <c r="I24" s="191"/>
      <c r="J24" s="191"/>
      <c r="K24" s="191"/>
    </row>
    <row r="25" spans="1:11" ht="29.85" customHeight="1">
      <c r="A25" s="221">
        <v>2</v>
      </c>
      <c r="B25" s="278" t="s">
        <v>299</v>
      </c>
      <c r="C25" s="280">
        <v>2</v>
      </c>
      <c r="D25" s="219"/>
      <c r="E25" s="219"/>
      <c r="F25" s="191"/>
      <c r="G25" s="191"/>
      <c r="H25" s="191"/>
      <c r="I25" s="191"/>
      <c r="J25" s="191"/>
      <c r="K25" s="191"/>
    </row>
    <row r="26" spans="1:11" ht="29.85" customHeight="1">
      <c r="A26" s="221">
        <v>3</v>
      </c>
      <c r="B26" s="225" t="s">
        <v>289</v>
      </c>
      <c r="C26" s="265">
        <v>4</v>
      </c>
      <c r="D26" s="219"/>
      <c r="E26" s="191"/>
      <c r="F26" s="191"/>
      <c r="G26" s="191"/>
      <c r="H26" s="191"/>
      <c r="I26" s="191"/>
      <c r="J26" s="191"/>
      <c r="K26" s="191"/>
    </row>
    <row r="27" spans="1:11" ht="29.85" customHeight="1">
      <c r="A27" s="221">
        <v>4</v>
      </c>
      <c r="B27" s="286" t="s">
        <v>393</v>
      </c>
      <c r="C27" s="265">
        <v>2</v>
      </c>
      <c r="D27" s="219"/>
      <c r="E27" s="191"/>
      <c r="F27" s="191"/>
      <c r="G27" s="191"/>
      <c r="H27" s="191"/>
      <c r="I27" s="191"/>
      <c r="J27" s="191"/>
      <c r="K27" s="191"/>
    </row>
    <row r="28" spans="1:11" ht="29.85" customHeight="1">
      <c r="A28" s="221">
        <v>5</v>
      </c>
      <c r="B28" s="286" t="s">
        <v>396</v>
      </c>
      <c r="C28" s="265">
        <v>2</v>
      </c>
      <c r="D28" s="219"/>
      <c r="E28" s="191"/>
      <c r="F28" s="191"/>
      <c r="G28" s="191"/>
      <c r="H28" s="191"/>
      <c r="I28" s="191"/>
      <c r="J28" s="191"/>
      <c r="K28" s="191"/>
    </row>
    <row r="29" spans="1:11" ht="29.85" customHeight="1">
      <c r="A29" s="221">
        <v>6</v>
      </c>
      <c r="B29" s="286" t="s">
        <v>394</v>
      </c>
      <c r="C29" s="265">
        <v>2</v>
      </c>
      <c r="D29" s="219"/>
      <c r="E29" s="191"/>
      <c r="F29" s="191"/>
      <c r="G29" s="191"/>
      <c r="H29" s="191"/>
      <c r="I29" s="191"/>
      <c r="J29" s="191"/>
      <c r="K29" s="191"/>
    </row>
    <row r="30" spans="1:11" ht="29.85" customHeight="1">
      <c r="A30" s="221">
        <v>7</v>
      </c>
      <c r="B30" s="225" t="s">
        <v>296</v>
      </c>
      <c r="C30" s="248">
        <v>6</v>
      </c>
      <c r="D30" s="191"/>
      <c r="E30" s="191"/>
      <c r="F30" s="191"/>
      <c r="G30" s="191"/>
      <c r="H30" s="191"/>
      <c r="I30" s="191"/>
      <c r="J30" s="191"/>
      <c r="K30" s="191"/>
    </row>
    <row r="31" spans="1:11" ht="29.85" customHeight="1">
      <c r="A31" s="221">
        <v>8</v>
      </c>
      <c r="B31" s="268" t="s">
        <v>301</v>
      </c>
      <c r="C31" s="264">
        <v>2</v>
      </c>
      <c r="D31" s="191"/>
      <c r="E31" s="191"/>
      <c r="F31" s="191"/>
      <c r="G31" s="191"/>
      <c r="H31" s="191"/>
      <c r="I31" s="191"/>
      <c r="J31" s="191"/>
      <c r="K31" s="191"/>
    </row>
    <row r="32" spans="1:11" ht="15" customHeight="1">
      <c r="A32" s="399" t="s">
        <v>79</v>
      </c>
      <c r="B32" s="400"/>
      <c r="C32" s="400"/>
      <c r="D32" s="400"/>
      <c r="E32" s="400"/>
      <c r="F32" s="400"/>
      <c r="G32" s="400"/>
      <c r="H32" s="400"/>
      <c r="I32" s="400"/>
      <c r="J32" s="191"/>
      <c r="K32" s="191"/>
    </row>
    <row r="33" spans="1:11" ht="75" customHeight="1">
      <c r="A33" s="202" t="s">
        <v>13</v>
      </c>
      <c r="B33" s="203" t="s">
        <v>80</v>
      </c>
      <c r="C33" s="203" t="s">
        <v>78</v>
      </c>
      <c r="D33" s="192" t="s">
        <v>149</v>
      </c>
      <c r="E33" s="191"/>
      <c r="F33" s="191"/>
      <c r="G33" s="191"/>
      <c r="H33" s="191"/>
      <c r="I33" s="191"/>
      <c r="J33" s="191"/>
      <c r="K33" s="191"/>
    </row>
    <row r="34" spans="1:11" ht="30">
      <c r="A34" s="205">
        <v>1</v>
      </c>
      <c r="B34" s="222" t="s">
        <v>291</v>
      </c>
      <c r="C34" s="204">
        <v>4</v>
      </c>
      <c r="D34" s="191"/>
      <c r="E34" s="191"/>
      <c r="F34" s="191"/>
      <c r="G34" s="191"/>
      <c r="H34" s="191"/>
      <c r="I34" s="191"/>
      <c r="J34" s="191"/>
      <c r="K34" s="191"/>
    </row>
    <row r="35" spans="1:11" ht="15" customHeight="1">
      <c r="A35" s="205"/>
      <c r="B35" s="206"/>
      <c r="C35" s="206"/>
      <c r="D35" s="191"/>
      <c r="E35" s="191"/>
      <c r="F35" s="191"/>
      <c r="G35" s="191"/>
      <c r="H35" s="191"/>
      <c r="I35" s="191"/>
      <c r="J35" s="191"/>
      <c r="K35" s="191"/>
    </row>
    <row r="36" spans="1:11" ht="15" customHeight="1">
      <c r="A36" s="205"/>
      <c r="B36" s="206"/>
      <c r="C36" s="206"/>
      <c r="D36" s="191"/>
      <c r="E36" s="191"/>
      <c r="F36" s="191"/>
      <c r="G36" s="191"/>
      <c r="H36" s="191"/>
      <c r="I36" s="191"/>
      <c r="J36" s="191"/>
      <c r="K36" s="191"/>
    </row>
    <row r="37" spans="1:11" ht="15" customHeight="1">
      <c r="A37" s="205"/>
      <c r="B37" s="206"/>
      <c r="C37" s="206"/>
      <c r="D37" s="191"/>
      <c r="E37" s="191"/>
      <c r="F37" s="191"/>
      <c r="G37" s="191"/>
      <c r="H37" s="191"/>
      <c r="I37" s="191"/>
      <c r="J37" s="191"/>
      <c r="K37" s="191"/>
    </row>
    <row r="38" spans="1:11" ht="15" customHeight="1">
      <c r="A38" s="209" t="s">
        <v>287</v>
      </c>
      <c r="B38" s="210"/>
      <c r="C38" s="210"/>
      <c r="D38" s="210"/>
      <c r="E38" s="210"/>
      <c r="F38" s="210"/>
      <c r="G38" s="210"/>
      <c r="H38" s="210"/>
      <c r="I38" s="210"/>
      <c r="J38" s="210"/>
      <c r="K38" s="211"/>
    </row>
    <row r="39" spans="1:11" ht="15" customHeight="1">
      <c r="A39" s="406" t="s">
        <v>310</v>
      </c>
      <c r="B39" s="407"/>
      <c r="C39" s="407"/>
      <c r="D39" s="407"/>
      <c r="E39" s="407"/>
      <c r="F39" s="407"/>
      <c r="G39" s="407"/>
      <c r="H39" s="407"/>
      <c r="I39" s="407"/>
      <c r="J39" s="407"/>
      <c r="K39" s="407"/>
    </row>
    <row r="40" spans="1:11" ht="15" customHeight="1">
      <c r="A40" s="410" t="s">
        <v>48</v>
      </c>
      <c r="B40" s="414" t="s">
        <v>23</v>
      </c>
      <c r="C40" s="410" t="s">
        <v>13</v>
      </c>
      <c r="D40" s="414" t="s">
        <v>28</v>
      </c>
      <c r="E40" s="410" t="s">
        <v>29</v>
      </c>
      <c r="F40" s="410" t="s">
        <v>30</v>
      </c>
      <c r="G40" s="414" t="s">
        <v>31</v>
      </c>
      <c r="H40" s="414" t="s">
        <v>32</v>
      </c>
      <c r="I40" s="410" t="s">
        <v>81</v>
      </c>
      <c r="J40" s="411"/>
      <c r="K40" s="411"/>
    </row>
    <row r="41" spans="1:11" ht="48.75" customHeight="1">
      <c r="A41" s="411"/>
      <c r="B41" s="415"/>
      <c r="C41" s="411"/>
      <c r="D41" s="415"/>
      <c r="E41" s="411"/>
      <c r="F41" s="411"/>
      <c r="G41" s="415"/>
      <c r="H41" s="415"/>
      <c r="I41" s="203" t="s">
        <v>150</v>
      </c>
      <c r="J41" s="202" t="s">
        <v>82</v>
      </c>
      <c r="K41" s="203" t="s">
        <v>151</v>
      </c>
    </row>
    <row r="42" spans="1:11" ht="45">
      <c r="A42" s="259">
        <v>2023</v>
      </c>
      <c r="B42" s="281" t="s">
        <v>311</v>
      </c>
      <c r="C42" s="221">
        <v>1</v>
      </c>
      <c r="D42" s="281" t="s">
        <v>312</v>
      </c>
      <c r="E42" s="282">
        <v>84</v>
      </c>
      <c r="F42" s="283" t="s">
        <v>18</v>
      </c>
      <c r="G42" s="281" t="s">
        <v>313</v>
      </c>
      <c r="H42" s="284"/>
      <c r="I42" s="268" t="s">
        <v>263</v>
      </c>
      <c r="J42" s="205"/>
      <c r="K42" s="206"/>
    </row>
    <row r="43" spans="1:11" ht="45">
      <c r="A43" s="259">
        <v>2023</v>
      </c>
      <c r="B43" s="232" t="s">
        <v>311</v>
      </c>
      <c r="C43" s="221">
        <v>2</v>
      </c>
      <c r="D43" s="281" t="s">
        <v>314</v>
      </c>
      <c r="E43" s="282">
        <v>81</v>
      </c>
      <c r="F43" s="283" t="s">
        <v>19</v>
      </c>
      <c r="G43" s="281" t="s">
        <v>315</v>
      </c>
      <c r="H43" s="284"/>
      <c r="I43" s="268" t="s">
        <v>399</v>
      </c>
      <c r="J43" s="205"/>
      <c r="K43" s="206"/>
    </row>
    <row r="44" spans="1:11" ht="45">
      <c r="A44" s="259">
        <v>2023</v>
      </c>
      <c r="B44" s="281" t="s">
        <v>311</v>
      </c>
      <c r="C44" s="221">
        <v>3</v>
      </c>
      <c r="D44" s="281" t="s">
        <v>316</v>
      </c>
      <c r="E44" s="282">
        <v>81</v>
      </c>
      <c r="F44" s="283" t="s">
        <v>18</v>
      </c>
      <c r="G44" s="281" t="s">
        <v>317</v>
      </c>
      <c r="H44" s="284"/>
      <c r="I44" s="268" t="s">
        <v>399</v>
      </c>
      <c r="J44" s="205"/>
      <c r="K44" s="206"/>
    </row>
    <row r="45" spans="1:11" ht="30">
      <c r="A45" s="259">
        <v>2023</v>
      </c>
      <c r="B45" s="232" t="s">
        <v>311</v>
      </c>
      <c r="C45" s="221">
        <v>4</v>
      </c>
      <c r="D45" s="281" t="s">
        <v>318</v>
      </c>
      <c r="E45" s="282">
        <v>84</v>
      </c>
      <c r="F45" s="283" t="s">
        <v>19</v>
      </c>
      <c r="G45" s="281" t="s">
        <v>319</v>
      </c>
      <c r="H45" s="284"/>
      <c r="I45" s="268" t="s">
        <v>392</v>
      </c>
      <c r="J45" s="205"/>
      <c r="K45" s="206"/>
    </row>
    <row r="46" spans="1:11" ht="30">
      <c r="A46" s="259">
        <v>2023</v>
      </c>
      <c r="B46" s="281" t="s">
        <v>311</v>
      </c>
      <c r="C46" s="221">
        <v>5</v>
      </c>
      <c r="D46" s="281" t="s">
        <v>320</v>
      </c>
      <c r="E46" s="282">
        <v>72</v>
      </c>
      <c r="F46" s="283" t="s">
        <v>19</v>
      </c>
      <c r="G46" s="281" t="s">
        <v>321</v>
      </c>
      <c r="H46" s="284">
        <v>9609601124</v>
      </c>
      <c r="I46" s="268" t="s">
        <v>393</v>
      </c>
      <c r="J46" s="205"/>
      <c r="K46" s="206"/>
    </row>
    <row r="47" spans="1:11" ht="45">
      <c r="A47" s="259">
        <v>2023</v>
      </c>
      <c r="B47" s="232" t="s">
        <v>311</v>
      </c>
      <c r="C47" s="221">
        <v>6</v>
      </c>
      <c r="D47" s="281" t="s">
        <v>322</v>
      </c>
      <c r="E47" s="282">
        <v>84</v>
      </c>
      <c r="F47" s="283" t="s">
        <v>19</v>
      </c>
      <c r="G47" s="281" t="s">
        <v>323</v>
      </c>
      <c r="H47" s="284"/>
      <c r="I47" s="268" t="s">
        <v>399</v>
      </c>
      <c r="J47" s="205"/>
      <c r="K47" s="206"/>
    </row>
    <row r="48" spans="1:11" ht="45">
      <c r="A48" s="259">
        <v>2023</v>
      </c>
      <c r="B48" s="281" t="s">
        <v>311</v>
      </c>
      <c r="C48" s="221">
        <v>7</v>
      </c>
      <c r="D48" s="281" t="s">
        <v>324</v>
      </c>
      <c r="E48" s="282">
        <v>33</v>
      </c>
      <c r="F48" s="283" t="s">
        <v>18</v>
      </c>
      <c r="G48" s="281" t="s">
        <v>325</v>
      </c>
      <c r="H48" s="284"/>
      <c r="I48" s="268" t="s">
        <v>399</v>
      </c>
      <c r="J48" s="205"/>
      <c r="K48" s="206"/>
    </row>
    <row r="49" spans="1:11" ht="45">
      <c r="A49" s="259">
        <v>2023</v>
      </c>
      <c r="B49" s="232" t="s">
        <v>311</v>
      </c>
      <c r="C49" s="221">
        <v>8</v>
      </c>
      <c r="D49" s="281" t="s">
        <v>326</v>
      </c>
      <c r="E49" s="282">
        <v>77</v>
      </c>
      <c r="F49" s="283" t="s">
        <v>18</v>
      </c>
      <c r="G49" s="281" t="s">
        <v>327</v>
      </c>
      <c r="H49" s="284"/>
      <c r="I49" s="268" t="s">
        <v>399</v>
      </c>
      <c r="J49" s="205"/>
      <c r="K49" s="206"/>
    </row>
    <row r="50" spans="1:11" ht="45">
      <c r="A50" s="259">
        <v>2023</v>
      </c>
      <c r="B50" s="281" t="s">
        <v>311</v>
      </c>
      <c r="C50" s="221">
        <v>9</v>
      </c>
      <c r="D50" s="281" t="s">
        <v>328</v>
      </c>
      <c r="E50" s="282">
        <v>84</v>
      </c>
      <c r="F50" s="283" t="s">
        <v>18</v>
      </c>
      <c r="G50" s="281" t="s">
        <v>329</v>
      </c>
      <c r="H50" s="284"/>
      <c r="I50" s="268" t="s">
        <v>399</v>
      </c>
      <c r="J50" s="205"/>
      <c r="K50" s="206"/>
    </row>
    <row r="51" spans="1:11" ht="45">
      <c r="A51" s="259">
        <v>2023</v>
      </c>
      <c r="B51" s="232" t="s">
        <v>311</v>
      </c>
      <c r="C51" s="221">
        <v>10</v>
      </c>
      <c r="D51" s="281" t="s">
        <v>330</v>
      </c>
      <c r="E51" s="282">
        <v>61</v>
      </c>
      <c r="F51" s="283" t="s">
        <v>19</v>
      </c>
      <c r="G51" s="281" t="s">
        <v>331</v>
      </c>
      <c r="H51" s="284"/>
      <c r="I51" s="268" t="s">
        <v>394</v>
      </c>
      <c r="J51" s="205"/>
      <c r="K51" s="206"/>
    </row>
    <row r="52" spans="1:11" ht="45">
      <c r="A52" s="259">
        <v>2023</v>
      </c>
      <c r="B52" s="281" t="s">
        <v>311</v>
      </c>
      <c r="C52" s="221">
        <v>11</v>
      </c>
      <c r="D52" s="281" t="s">
        <v>332</v>
      </c>
      <c r="E52" s="282">
        <v>80</v>
      </c>
      <c r="F52" s="283" t="s">
        <v>19</v>
      </c>
      <c r="G52" s="281" t="s">
        <v>333</v>
      </c>
      <c r="H52" s="284">
        <v>9062244199</v>
      </c>
      <c r="I52" s="268" t="s">
        <v>399</v>
      </c>
      <c r="J52" s="205"/>
      <c r="K52" s="206"/>
    </row>
    <row r="53" spans="1:11" ht="45">
      <c r="A53" s="259">
        <v>2023</v>
      </c>
      <c r="B53" s="232" t="s">
        <v>311</v>
      </c>
      <c r="C53" s="221">
        <v>12</v>
      </c>
      <c r="D53" s="281" t="s">
        <v>334</v>
      </c>
      <c r="E53" s="282">
        <v>70</v>
      </c>
      <c r="F53" s="283" t="s">
        <v>19</v>
      </c>
      <c r="G53" s="281" t="s">
        <v>335</v>
      </c>
      <c r="H53" s="284"/>
      <c r="I53" s="287" t="s">
        <v>399</v>
      </c>
      <c r="J53" s="205"/>
      <c r="K53" s="206"/>
    </row>
    <row r="54" spans="1:11" ht="30">
      <c r="A54" s="259">
        <v>2023</v>
      </c>
      <c r="B54" s="281" t="s">
        <v>311</v>
      </c>
      <c r="C54" s="221">
        <v>13</v>
      </c>
      <c r="D54" s="281" t="s">
        <v>336</v>
      </c>
      <c r="E54" s="282">
        <v>78</v>
      </c>
      <c r="F54" s="283" t="s">
        <v>19</v>
      </c>
      <c r="G54" s="281" t="s">
        <v>337</v>
      </c>
      <c r="H54" s="284"/>
      <c r="I54" s="268" t="s">
        <v>299</v>
      </c>
      <c r="J54" s="205"/>
      <c r="K54" s="206"/>
    </row>
    <row r="55" spans="1:11" ht="60">
      <c r="A55" s="259">
        <v>2023</v>
      </c>
      <c r="B55" s="232" t="s">
        <v>311</v>
      </c>
      <c r="C55" s="221">
        <v>14</v>
      </c>
      <c r="D55" s="281" t="s">
        <v>338</v>
      </c>
      <c r="E55" s="282">
        <v>59</v>
      </c>
      <c r="F55" s="283" t="s">
        <v>18</v>
      </c>
      <c r="G55" s="281" t="s">
        <v>339</v>
      </c>
      <c r="H55" s="284"/>
      <c r="I55" s="268" t="s">
        <v>399</v>
      </c>
      <c r="J55" s="205"/>
      <c r="K55" s="206"/>
    </row>
    <row r="56" spans="1:11" ht="45">
      <c r="A56" s="259">
        <v>2023</v>
      </c>
      <c r="B56" s="281" t="s">
        <v>311</v>
      </c>
      <c r="C56" s="221">
        <v>15</v>
      </c>
      <c r="D56" s="281" t="s">
        <v>340</v>
      </c>
      <c r="E56" s="282">
        <v>51</v>
      </c>
      <c r="F56" s="283" t="s">
        <v>18</v>
      </c>
      <c r="G56" s="281" t="s">
        <v>341</v>
      </c>
      <c r="H56" s="284"/>
      <c r="I56" s="268" t="s">
        <v>399</v>
      </c>
      <c r="J56" s="205"/>
      <c r="K56" s="206"/>
    </row>
    <row r="57" spans="1:11" ht="45">
      <c r="A57" s="259">
        <v>2023</v>
      </c>
      <c r="B57" s="232" t="s">
        <v>311</v>
      </c>
      <c r="C57" s="221">
        <v>16</v>
      </c>
      <c r="D57" s="281" t="s">
        <v>342</v>
      </c>
      <c r="E57" s="282">
        <v>43</v>
      </c>
      <c r="F57" s="283" t="s">
        <v>18</v>
      </c>
      <c r="G57" s="281" t="s">
        <v>343</v>
      </c>
      <c r="H57" s="284"/>
      <c r="I57" s="268" t="s">
        <v>399</v>
      </c>
      <c r="J57" s="205"/>
      <c r="K57" s="206"/>
    </row>
    <row r="58" spans="1:11" ht="45">
      <c r="A58" s="259">
        <v>2023</v>
      </c>
      <c r="B58" s="281" t="s">
        <v>311</v>
      </c>
      <c r="C58" s="221">
        <v>17</v>
      </c>
      <c r="D58" s="281" t="s">
        <v>344</v>
      </c>
      <c r="E58" s="282">
        <v>43</v>
      </c>
      <c r="F58" s="283" t="s">
        <v>18</v>
      </c>
      <c r="G58" s="281" t="s">
        <v>345</v>
      </c>
      <c r="H58" s="284"/>
      <c r="I58" s="268" t="s">
        <v>399</v>
      </c>
      <c r="J58" s="205"/>
      <c r="K58" s="206"/>
    </row>
    <row r="59" spans="1:11" ht="45">
      <c r="A59" s="259">
        <v>2023</v>
      </c>
      <c r="B59" s="232" t="s">
        <v>311</v>
      </c>
      <c r="C59" s="221">
        <v>18</v>
      </c>
      <c r="D59" s="281" t="s">
        <v>346</v>
      </c>
      <c r="E59" s="282">
        <v>85</v>
      </c>
      <c r="F59" s="283" t="s">
        <v>19</v>
      </c>
      <c r="G59" s="281" t="s">
        <v>347</v>
      </c>
      <c r="H59" s="284"/>
      <c r="I59" s="268" t="s">
        <v>399</v>
      </c>
      <c r="J59" s="205"/>
      <c r="K59" s="206"/>
    </row>
    <row r="60" spans="1:11" ht="45">
      <c r="A60" s="259">
        <v>2023</v>
      </c>
      <c r="B60" s="281" t="s">
        <v>311</v>
      </c>
      <c r="C60" s="221">
        <v>19</v>
      </c>
      <c r="D60" s="281" t="s">
        <v>348</v>
      </c>
      <c r="E60" s="282">
        <v>70</v>
      </c>
      <c r="F60" s="283" t="s">
        <v>19</v>
      </c>
      <c r="G60" s="281" t="s">
        <v>349</v>
      </c>
      <c r="H60" s="284"/>
      <c r="I60" s="268" t="s">
        <v>399</v>
      </c>
      <c r="J60" s="205"/>
      <c r="K60" s="206"/>
    </row>
    <row r="61" spans="1:11" ht="45">
      <c r="A61" s="259">
        <v>2023</v>
      </c>
      <c r="B61" s="232" t="s">
        <v>311</v>
      </c>
      <c r="C61" s="221">
        <v>20</v>
      </c>
      <c r="D61" s="281" t="s">
        <v>350</v>
      </c>
      <c r="E61" s="282">
        <v>73</v>
      </c>
      <c r="F61" s="283" t="s">
        <v>19</v>
      </c>
      <c r="G61" s="281" t="s">
        <v>351</v>
      </c>
      <c r="H61" s="284"/>
      <c r="I61" s="268" t="s">
        <v>399</v>
      </c>
      <c r="J61" s="205"/>
      <c r="K61" s="206"/>
    </row>
    <row r="62" spans="1:11" ht="30">
      <c r="A62" s="259">
        <v>2023</v>
      </c>
      <c r="B62" s="281" t="s">
        <v>311</v>
      </c>
      <c r="C62" s="221">
        <v>21</v>
      </c>
      <c r="D62" s="281" t="s">
        <v>352</v>
      </c>
      <c r="E62" s="282">
        <v>78</v>
      </c>
      <c r="F62" s="283" t="s">
        <v>19</v>
      </c>
      <c r="G62" s="281" t="s">
        <v>353</v>
      </c>
      <c r="H62" s="284"/>
      <c r="I62" s="268" t="s">
        <v>392</v>
      </c>
      <c r="J62" s="205"/>
      <c r="K62" s="206"/>
    </row>
    <row r="63" spans="1:11" ht="45">
      <c r="A63" s="259">
        <v>2023</v>
      </c>
      <c r="B63" s="232" t="s">
        <v>311</v>
      </c>
      <c r="C63" s="221">
        <v>22</v>
      </c>
      <c r="D63" s="281" t="s">
        <v>354</v>
      </c>
      <c r="E63" s="282">
        <v>70</v>
      </c>
      <c r="F63" s="283" t="s">
        <v>18</v>
      </c>
      <c r="G63" s="281" t="s">
        <v>355</v>
      </c>
      <c r="H63" s="284"/>
      <c r="I63" s="268" t="s">
        <v>395</v>
      </c>
      <c r="J63" s="205"/>
      <c r="K63" s="206"/>
    </row>
    <row r="64" spans="1:11" ht="45">
      <c r="A64" s="259">
        <v>2023</v>
      </c>
      <c r="B64" s="281" t="s">
        <v>311</v>
      </c>
      <c r="C64" s="221">
        <v>23</v>
      </c>
      <c r="D64" s="281" t="s">
        <v>356</v>
      </c>
      <c r="E64" s="282">
        <v>81</v>
      </c>
      <c r="F64" s="283" t="s">
        <v>18</v>
      </c>
      <c r="G64" s="281" t="s">
        <v>357</v>
      </c>
      <c r="H64" s="284">
        <v>8910416052</v>
      </c>
      <c r="I64" s="268" t="s">
        <v>395</v>
      </c>
      <c r="J64" s="205"/>
      <c r="K64" s="206"/>
    </row>
    <row r="65" spans="1:11" ht="45">
      <c r="A65" s="259">
        <v>2023</v>
      </c>
      <c r="B65" s="232" t="s">
        <v>311</v>
      </c>
      <c r="C65" s="221">
        <v>24</v>
      </c>
      <c r="D65" s="281" t="s">
        <v>358</v>
      </c>
      <c r="E65" s="282">
        <v>68</v>
      </c>
      <c r="F65" s="283" t="s">
        <v>18</v>
      </c>
      <c r="G65" s="281" t="s">
        <v>359</v>
      </c>
      <c r="H65" s="284"/>
      <c r="I65" s="268" t="s">
        <v>399</v>
      </c>
      <c r="J65" s="205"/>
      <c r="K65" s="206"/>
    </row>
    <row r="66" spans="1:11" ht="45">
      <c r="A66" s="259">
        <v>2023</v>
      </c>
      <c r="B66" s="281" t="s">
        <v>311</v>
      </c>
      <c r="C66" s="221">
        <v>25</v>
      </c>
      <c r="D66" s="281" t="s">
        <v>360</v>
      </c>
      <c r="E66" s="282">
        <v>61</v>
      </c>
      <c r="F66" s="283" t="s">
        <v>18</v>
      </c>
      <c r="G66" s="281" t="s">
        <v>361</v>
      </c>
      <c r="H66" s="284"/>
      <c r="I66" s="268" t="s">
        <v>399</v>
      </c>
      <c r="J66" s="205"/>
      <c r="K66" s="206"/>
    </row>
    <row r="67" spans="1:11" ht="45">
      <c r="A67" s="259">
        <v>2023</v>
      </c>
      <c r="B67" s="232" t="s">
        <v>311</v>
      </c>
      <c r="C67" s="221">
        <v>26</v>
      </c>
      <c r="D67" s="281" t="s">
        <v>362</v>
      </c>
      <c r="E67" s="282">
        <v>78</v>
      </c>
      <c r="F67" s="283" t="s">
        <v>19</v>
      </c>
      <c r="G67" s="281" t="s">
        <v>363</v>
      </c>
      <c r="H67" s="284"/>
      <c r="I67" s="268" t="s">
        <v>399</v>
      </c>
      <c r="J67" s="205"/>
      <c r="K67" s="206"/>
    </row>
    <row r="68" spans="1:11" ht="45">
      <c r="A68" s="259">
        <v>2023</v>
      </c>
      <c r="B68" s="281" t="s">
        <v>311</v>
      </c>
      <c r="C68" s="221">
        <v>27</v>
      </c>
      <c r="D68" s="281" t="s">
        <v>364</v>
      </c>
      <c r="E68" s="282">
        <v>81</v>
      </c>
      <c r="F68" s="283" t="s">
        <v>18</v>
      </c>
      <c r="G68" s="281" t="s">
        <v>365</v>
      </c>
      <c r="H68" s="284"/>
      <c r="I68" s="268" t="s">
        <v>399</v>
      </c>
      <c r="J68" s="205"/>
      <c r="K68" s="206"/>
    </row>
    <row r="69" spans="1:11" ht="45">
      <c r="A69" s="259">
        <v>2023</v>
      </c>
      <c r="B69" s="232" t="s">
        <v>311</v>
      </c>
      <c r="C69" s="221">
        <v>28</v>
      </c>
      <c r="D69" s="281" t="s">
        <v>366</v>
      </c>
      <c r="E69" s="282">
        <v>88</v>
      </c>
      <c r="F69" s="283" t="s">
        <v>18</v>
      </c>
      <c r="G69" s="281" t="s">
        <v>367</v>
      </c>
      <c r="H69" s="284"/>
      <c r="I69" s="268" t="s">
        <v>399</v>
      </c>
      <c r="J69" s="205"/>
      <c r="K69" s="206"/>
    </row>
    <row r="70" spans="1:11" ht="45">
      <c r="A70" s="259">
        <v>2023</v>
      </c>
      <c r="B70" s="281" t="s">
        <v>311</v>
      </c>
      <c r="C70" s="221">
        <v>29</v>
      </c>
      <c r="D70" s="281" t="s">
        <v>368</v>
      </c>
      <c r="E70" s="282">
        <v>81</v>
      </c>
      <c r="F70" s="283" t="s">
        <v>19</v>
      </c>
      <c r="G70" s="281" t="s">
        <v>369</v>
      </c>
      <c r="H70" s="284"/>
      <c r="I70" s="268" t="s">
        <v>395</v>
      </c>
      <c r="J70" s="205"/>
      <c r="K70" s="206"/>
    </row>
    <row r="71" spans="1:11" ht="45">
      <c r="A71" s="259">
        <v>2023</v>
      </c>
      <c r="B71" s="232" t="s">
        <v>311</v>
      </c>
      <c r="C71" s="221">
        <v>30</v>
      </c>
      <c r="D71" s="281" t="s">
        <v>370</v>
      </c>
      <c r="E71" s="282">
        <v>83</v>
      </c>
      <c r="F71" s="283" t="s">
        <v>19</v>
      </c>
      <c r="G71" s="281" t="s">
        <v>371</v>
      </c>
      <c r="H71" s="284"/>
      <c r="I71" s="268" t="s">
        <v>399</v>
      </c>
      <c r="J71" s="205"/>
      <c r="K71" s="206"/>
    </row>
    <row r="72" spans="1:11" ht="45">
      <c r="A72" s="259">
        <v>2023</v>
      </c>
      <c r="B72" s="281" t="s">
        <v>311</v>
      </c>
      <c r="C72" s="221">
        <v>31</v>
      </c>
      <c r="D72" s="281" t="s">
        <v>372</v>
      </c>
      <c r="E72" s="282">
        <v>88</v>
      </c>
      <c r="F72" s="283" t="s">
        <v>18</v>
      </c>
      <c r="G72" s="281" t="s">
        <v>373</v>
      </c>
      <c r="H72" s="284"/>
      <c r="I72" s="268" t="s">
        <v>399</v>
      </c>
      <c r="J72" s="205"/>
      <c r="K72" s="206"/>
    </row>
    <row r="73" spans="1:11" ht="45">
      <c r="A73" s="259">
        <v>2023</v>
      </c>
      <c r="B73" s="232" t="s">
        <v>311</v>
      </c>
      <c r="C73" s="221">
        <v>32</v>
      </c>
      <c r="D73" s="281" t="s">
        <v>374</v>
      </c>
      <c r="E73" s="282">
        <v>56</v>
      </c>
      <c r="F73" s="283" t="s">
        <v>19</v>
      </c>
      <c r="G73" s="281" t="s">
        <v>375</v>
      </c>
      <c r="H73" s="284"/>
      <c r="I73" s="268" t="s">
        <v>399</v>
      </c>
      <c r="J73" s="205"/>
      <c r="K73" s="206"/>
    </row>
    <row r="74" spans="1:11" ht="45">
      <c r="A74" s="259">
        <v>2023</v>
      </c>
      <c r="B74" s="281" t="s">
        <v>311</v>
      </c>
      <c r="C74" s="221">
        <v>33</v>
      </c>
      <c r="D74" s="281" t="s">
        <v>376</v>
      </c>
      <c r="E74" s="282">
        <v>72</v>
      </c>
      <c r="F74" s="283" t="s">
        <v>18</v>
      </c>
      <c r="G74" s="281" t="s">
        <v>377</v>
      </c>
      <c r="H74" s="284"/>
      <c r="I74" s="268" t="s">
        <v>399</v>
      </c>
      <c r="J74" s="205"/>
      <c r="K74" s="206"/>
    </row>
    <row r="75" spans="1:11" ht="45">
      <c r="A75" s="259">
        <v>2023</v>
      </c>
      <c r="B75" s="232" t="s">
        <v>311</v>
      </c>
      <c r="C75" s="221">
        <v>34</v>
      </c>
      <c r="D75" s="281" t="s">
        <v>378</v>
      </c>
      <c r="E75" s="282">
        <v>79</v>
      </c>
      <c r="F75" s="283" t="s">
        <v>18</v>
      </c>
      <c r="G75" s="281" t="s">
        <v>359</v>
      </c>
      <c r="H75" s="284"/>
      <c r="I75" s="268" t="s">
        <v>399</v>
      </c>
      <c r="J75" s="205"/>
      <c r="K75" s="206"/>
    </row>
    <row r="76" spans="1:11" ht="45">
      <c r="A76" s="259">
        <v>2023</v>
      </c>
      <c r="B76" s="281" t="s">
        <v>311</v>
      </c>
      <c r="C76" s="221">
        <v>35</v>
      </c>
      <c r="D76" s="281" t="s">
        <v>379</v>
      </c>
      <c r="E76" s="282">
        <v>63</v>
      </c>
      <c r="F76" s="283" t="s">
        <v>19</v>
      </c>
      <c r="G76" s="281" t="s">
        <v>380</v>
      </c>
      <c r="H76" s="284"/>
      <c r="I76" s="268" t="s">
        <v>396</v>
      </c>
      <c r="J76" s="205"/>
      <c r="K76" s="206"/>
    </row>
    <row r="77" spans="1:11" ht="30">
      <c r="A77" s="259">
        <v>2023</v>
      </c>
      <c r="B77" s="232" t="s">
        <v>311</v>
      </c>
      <c r="C77" s="221">
        <v>36</v>
      </c>
      <c r="D77" s="284" t="s">
        <v>381</v>
      </c>
      <c r="E77" s="282">
        <v>70</v>
      </c>
      <c r="F77" s="282" t="s">
        <v>19</v>
      </c>
      <c r="G77" s="284" t="s">
        <v>382</v>
      </c>
      <c r="H77" s="284"/>
      <c r="I77" s="287" t="s">
        <v>397</v>
      </c>
      <c r="J77" s="205"/>
      <c r="K77" s="206"/>
    </row>
    <row r="78" spans="1:11" ht="45">
      <c r="A78" s="259">
        <v>2023</v>
      </c>
      <c r="B78" s="281" t="s">
        <v>311</v>
      </c>
      <c r="C78" s="221">
        <v>37</v>
      </c>
      <c r="D78" s="284" t="s">
        <v>383</v>
      </c>
      <c r="E78" s="282">
        <v>79</v>
      </c>
      <c r="F78" s="282" t="s">
        <v>18</v>
      </c>
      <c r="G78" s="284" t="s">
        <v>384</v>
      </c>
      <c r="H78" s="284"/>
      <c r="I78" s="287" t="s">
        <v>399</v>
      </c>
      <c r="J78" s="205"/>
      <c r="K78" s="206"/>
    </row>
    <row r="79" spans="1:11" ht="45">
      <c r="A79" s="259">
        <v>2023</v>
      </c>
      <c r="B79" s="232" t="s">
        <v>311</v>
      </c>
      <c r="C79" s="221">
        <v>38</v>
      </c>
      <c r="D79" s="284" t="s">
        <v>385</v>
      </c>
      <c r="E79" s="282">
        <v>48</v>
      </c>
      <c r="F79" s="282" t="s">
        <v>18</v>
      </c>
      <c r="G79" s="284" t="s">
        <v>400</v>
      </c>
      <c r="H79" s="284"/>
      <c r="I79" s="287" t="s">
        <v>398</v>
      </c>
      <c r="J79" s="205"/>
      <c r="K79" s="206"/>
    </row>
    <row r="80" spans="1:11" ht="45">
      <c r="A80" s="259">
        <v>2023</v>
      </c>
      <c r="B80" s="281" t="s">
        <v>311</v>
      </c>
      <c r="C80" s="221">
        <v>39</v>
      </c>
      <c r="D80" s="284" t="s">
        <v>386</v>
      </c>
      <c r="E80" s="282">
        <v>65</v>
      </c>
      <c r="F80" s="282" t="s">
        <v>19</v>
      </c>
      <c r="G80" s="284" t="s">
        <v>387</v>
      </c>
      <c r="H80" s="284">
        <v>7686862665</v>
      </c>
      <c r="I80" s="287" t="s">
        <v>398</v>
      </c>
      <c r="J80" s="205"/>
      <c r="K80" s="206"/>
    </row>
    <row r="81" spans="1:11" ht="45">
      <c r="A81" s="259">
        <v>2023</v>
      </c>
      <c r="B81" s="232" t="s">
        <v>311</v>
      </c>
      <c r="C81" s="221">
        <v>40</v>
      </c>
      <c r="D81" s="284" t="s">
        <v>388</v>
      </c>
      <c r="E81" s="282">
        <v>67</v>
      </c>
      <c r="F81" s="282" t="s">
        <v>19</v>
      </c>
      <c r="G81" s="284" t="s">
        <v>389</v>
      </c>
      <c r="H81" s="284">
        <v>9123610369</v>
      </c>
      <c r="I81" s="287" t="s">
        <v>398</v>
      </c>
      <c r="J81" s="205"/>
      <c r="K81" s="206"/>
    </row>
    <row r="82" spans="1:11" ht="30">
      <c r="A82" s="259">
        <v>2023</v>
      </c>
      <c r="B82" s="281" t="s">
        <v>311</v>
      </c>
      <c r="C82" s="221">
        <v>41</v>
      </c>
      <c r="D82" s="284" t="s">
        <v>390</v>
      </c>
      <c r="E82" s="282">
        <v>73</v>
      </c>
      <c r="F82" s="282" t="s">
        <v>18</v>
      </c>
      <c r="G82" s="284" t="s">
        <v>391</v>
      </c>
      <c r="H82" s="284">
        <v>8240653899</v>
      </c>
      <c r="I82" s="287" t="s">
        <v>398</v>
      </c>
      <c r="J82" s="205"/>
      <c r="K82" s="206"/>
    </row>
    <row r="83" spans="1:11" ht="15" customHeight="1">
      <c r="A83" s="412" t="s">
        <v>83</v>
      </c>
      <c r="B83" s="413"/>
      <c r="C83" s="413"/>
      <c r="D83" s="413"/>
      <c r="E83" s="413"/>
      <c r="F83" s="413"/>
      <c r="G83" s="413"/>
      <c r="H83" s="413"/>
      <c r="I83" s="249"/>
      <c r="J83" s="249"/>
      <c r="K83" s="249"/>
    </row>
    <row r="84" spans="1:11" ht="15" customHeight="1">
      <c r="A84" s="198" t="s">
        <v>84</v>
      </c>
      <c r="B84" s="191"/>
      <c r="C84" s="191"/>
      <c r="D84" s="191"/>
      <c r="E84" s="191"/>
      <c r="F84" s="191"/>
      <c r="G84" s="191"/>
      <c r="H84" s="191"/>
      <c r="I84" s="191"/>
      <c r="J84" s="191"/>
      <c r="K84" s="191"/>
    </row>
  </sheetData>
  <autoFilter ref="I41:I84"/>
  <mergeCells count="17">
    <mergeCell ref="I40:K40"/>
    <mergeCell ref="A83:H83"/>
    <mergeCell ref="A39:K39"/>
    <mergeCell ref="A40:A41"/>
    <mergeCell ref="B40:B41"/>
    <mergeCell ref="C40:C41"/>
    <mergeCell ref="D40:D41"/>
    <mergeCell ref="E40:E41"/>
    <mergeCell ref="F40:F41"/>
    <mergeCell ref="G40:G41"/>
    <mergeCell ref="H40:H41"/>
    <mergeCell ref="A32:I32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17" t="s">
        <v>288</v>
      </c>
      <c r="B1" s="418"/>
      <c r="C1" s="418"/>
      <c r="D1" s="418"/>
      <c r="E1" s="418"/>
      <c r="F1" s="418"/>
      <c r="G1" s="419"/>
    </row>
    <row r="2" spans="1:7" ht="15" customHeight="1">
      <c r="A2" s="427" t="s">
        <v>85</v>
      </c>
      <c r="B2" s="427"/>
      <c r="C2" s="427"/>
      <c r="D2" s="427"/>
      <c r="E2" s="427"/>
      <c r="F2" s="427"/>
      <c r="G2" s="427"/>
    </row>
    <row r="3" spans="1:7" ht="15" customHeight="1">
      <c r="A3" s="398" t="s">
        <v>86</v>
      </c>
      <c r="B3" s="398"/>
      <c r="C3" s="398"/>
      <c r="D3" s="398"/>
      <c r="E3" s="398"/>
      <c r="F3" s="398"/>
      <c r="G3" s="398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17" t="s">
        <v>191</v>
      </c>
      <c r="B20" s="418"/>
      <c r="C20" s="418"/>
      <c r="D20" s="418"/>
      <c r="E20" s="418"/>
      <c r="F20" s="418"/>
      <c r="G20" s="419"/>
    </row>
    <row r="21" spans="1:11">
      <c r="A21" s="428" t="s">
        <v>93</v>
      </c>
      <c r="B21" s="429"/>
      <c r="C21" s="429"/>
      <c r="D21" s="429"/>
      <c r="E21" s="429"/>
      <c r="F21" s="429"/>
      <c r="G21" s="430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24" t="s">
        <v>96</v>
      </c>
      <c r="B25" s="425"/>
      <c r="C25" s="425"/>
      <c r="D25" s="425"/>
      <c r="E25" s="425"/>
      <c r="F25" s="425"/>
      <c r="G25" s="426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17" t="s">
        <v>97</v>
      </c>
      <c r="B30" s="418"/>
      <c r="C30" s="418"/>
      <c r="D30" s="418"/>
      <c r="E30" s="418"/>
      <c r="F30" s="418"/>
      <c r="G30" s="418"/>
      <c r="H30" s="418"/>
      <c r="I30" s="418"/>
      <c r="J30" s="418"/>
      <c r="K30" s="419"/>
    </row>
    <row r="31" spans="1:11">
      <c r="A31" s="398" t="s">
        <v>72</v>
      </c>
      <c r="B31" s="398"/>
      <c r="C31" s="398"/>
      <c r="D31" s="398"/>
      <c r="E31" s="398"/>
      <c r="F31" s="398"/>
      <c r="G31" s="398"/>
      <c r="H31" s="398"/>
      <c r="I31" s="398"/>
      <c r="J31" s="398"/>
      <c r="K31" s="398"/>
    </row>
    <row r="32" spans="1:11">
      <c r="A32" s="420" t="s">
        <v>48</v>
      </c>
      <c r="B32" s="422" t="s">
        <v>23</v>
      </c>
      <c r="C32" s="420" t="s">
        <v>13</v>
      </c>
      <c r="D32" s="422" t="s">
        <v>28</v>
      </c>
      <c r="E32" s="420" t="s">
        <v>29</v>
      </c>
      <c r="F32" s="420" t="s">
        <v>30</v>
      </c>
      <c r="G32" s="422" t="s">
        <v>31</v>
      </c>
      <c r="H32" s="422" t="s">
        <v>32</v>
      </c>
      <c r="I32" s="416" t="s">
        <v>81</v>
      </c>
      <c r="J32" s="416"/>
      <c r="K32" s="416"/>
    </row>
    <row r="33" spans="1:11" ht="75">
      <c r="A33" s="421"/>
      <c r="B33" s="423"/>
      <c r="C33" s="421"/>
      <c r="D33" s="423"/>
      <c r="E33" s="421"/>
      <c r="F33" s="421"/>
      <c r="G33" s="423"/>
      <c r="H33" s="423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96" t="s">
        <v>83</v>
      </c>
      <c r="B37" s="396"/>
      <c r="C37" s="396"/>
      <c r="D37" s="396"/>
      <c r="E37" s="396"/>
      <c r="F37" s="396"/>
      <c r="G37" s="396"/>
      <c r="H37" s="396"/>
    </row>
    <row r="38" spans="1:11">
      <c r="A38" s="2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A5" sqref="A5"/>
    </sheetView>
  </sheetViews>
  <sheetFormatPr defaultColWidth="10" defaultRowHeight="15" customHeight="1"/>
  <cols>
    <col min="1" max="1" width="9.140625" style="190" customWidth="1"/>
    <col min="2" max="2" width="10.85546875" style="190" bestFit="1" customWidth="1"/>
    <col min="3" max="3" width="6.42578125" style="190" customWidth="1"/>
    <col min="4" max="4" width="21.7109375" style="190" bestFit="1" customWidth="1"/>
    <col min="5" max="5" width="14.85546875" style="190" customWidth="1"/>
    <col min="6" max="6" width="4.85546875" style="190" customWidth="1"/>
    <col min="7" max="7" width="9.140625" style="190" customWidth="1"/>
    <col min="8" max="8" width="11.28515625" style="190" customWidth="1"/>
    <col min="9" max="9" width="13.7109375" style="190" customWidth="1"/>
    <col min="10" max="10" width="12.140625" style="190" bestFit="1" customWidth="1"/>
    <col min="11" max="11" width="12.42578125" style="190" customWidth="1"/>
    <col min="12" max="12" width="50" style="190" bestFit="1" customWidth="1"/>
    <col min="13" max="13" width="54.140625" style="190" bestFit="1" customWidth="1"/>
    <col min="14" max="16384" width="10" style="190"/>
  </cols>
  <sheetData>
    <row r="1" spans="1:13" ht="13.5" customHeight="1">
      <c r="A1" s="431" t="s">
        <v>246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</row>
    <row r="2" spans="1:13" ht="13.5" customHeight="1">
      <c r="A2" s="433" t="s">
        <v>275</v>
      </c>
      <c r="B2" s="434"/>
      <c r="C2" s="434"/>
      <c r="D2" s="434"/>
      <c r="E2" s="434"/>
      <c r="F2" s="434"/>
      <c r="G2" s="434"/>
      <c r="H2" s="434"/>
      <c r="I2" s="433" t="s">
        <v>435</v>
      </c>
      <c r="J2" s="434"/>
      <c r="K2" s="434"/>
      <c r="L2" s="434"/>
    </row>
    <row r="3" spans="1:13" ht="13.5" customHeight="1">
      <c r="A3" s="433" t="s">
        <v>245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</row>
    <row r="4" spans="1:13" ht="59.25" customHeight="1">
      <c r="A4" s="213" t="s">
        <v>48</v>
      </c>
      <c r="B4" s="213" t="s">
        <v>49</v>
      </c>
      <c r="C4" s="213" t="s">
        <v>27</v>
      </c>
      <c r="D4" s="213" t="s">
        <v>50</v>
      </c>
      <c r="E4" s="213" t="s">
        <v>51</v>
      </c>
      <c r="F4" s="213" t="s">
        <v>29</v>
      </c>
      <c r="G4" s="213" t="s">
        <v>30</v>
      </c>
      <c r="H4" s="213" t="s">
        <v>52</v>
      </c>
      <c r="I4" s="227" t="s">
        <v>53</v>
      </c>
      <c r="J4" s="228" t="s">
        <v>55</v>
      </c>
      <c r="K4" s="227" t="s">
        <v>98</v>
      </c>
      <c r="L4" s="233" t="s">
        <v>294</v>
      </c>
      <c r="M4" s="288" t="s">
        <v>295</v>
      </c>
    </row>
    <row r="5" spans="1:13" ht="13.5" customHeight="1">
      <c r="A5" s="215">
        <v>2023</v>
      </c>
      <c r="B5" s="229" t="s">
        <v>311</v>
      </c>
      <c r="C5" s="215">
        <v>1</v>
      </c>
      <c r="D5" s="214" t="s">
        <v>401</v>
      </c>
      <c r="E5" s="215"/>
      <c r="F5" s="215">
        <v>58</v>
      </c>
      <c r="G5" s="214" t="s">
        <v>18</v>
      </c>
      <c r="H5" s="215"/>
      <c r="I5" s="215"/>
      <c r="J5" s="216">
        <v>45048</v>
      </c>
      <c r="K5" s="215"/>
      <c r="L5" s="215" t="s">
        <v>402</v>
      </c>
      <c r="M5" s="215" t="s">
        <v>403</v>
      </c>
    </row>
    <row r="6" spans="1:13" ht="13.5" customHeight="1">
      <c r="A6" s="215">
        <v>2023</v>
      </c>
      <c r="B6" s="226" t="s">
        <v>311</v>
      </c>
      <c r="C6" s="215">
        <v>2</v>
      </c>
      <c r="D6" s="214" t="s">
        <v>404</v>
      </c>
      <c r="E6" s="215"/>
      <c r="F6" s="215">
        <v>52</v>
      </c>
      <c r="G6" s="214" t="s">
        <v>18</v>
      </c>
      <c r="H6" s="215"/>
      <c r="I6" s="215"/>
      <c r="J6" s="216">
        <v>45048</v>
      </c>
      <c r="K6" s="215"/>
      <c r="L6" s="215" t="s">
        <v>405</v>
      </c>
      <c r="M6" s="215" t="s">
        <v>403</v>
      </c>
    </row>
    <row r="7" spans="1:13" ht="13.5" customHeight="1">
      <c r="A7" s="215">
        <v>2023</v>
      </c>
      <c r="B7" s="229" t="s">
        <v>311</v>
      </c>
      <c r="C7" s="215">
        <v>3</v>
      </c>
      <c r="D7" s="214" t="s">
        <v>406</v>
      </c>
      <c r="E7" s="215"/>
      <c r="F7" s="215">
        <v>57</v>
      </c>
      <c r="G7" s="214" t="s">
        <v>18</v>
      </c>
      <c r="H7" s="215"/>
      <c r="I7" s="215"/>
      <c r="J7" s="216">
        <v>45050</v>
      </c>
      <c r="K7" s="215"/>
      <c r="L7" s="215" t="s">
        <v>407</v>
      </c>
      <c r="M7" s="215" t="s">
        <v>408</v>
      </c>
    </row>
    <row r="8" spans="1:13" ht="13.5" customHeight="1">
      <c r="A8" s="215">
        <v>2023</v>
      </c>
      <c r="B8" s="226" t="s">
        <v>311</v>
      </c>
      <c r="C8" s="215">
        <v>4</v>
      </c>
      <c r="D8" s="214" t="s">
        <v>409</v>
      </c>
      <c r="E8" s="215"/>
      <c r="F8" s="215">
        <v>12</v>
      </c>
      <c r="G8" s="214" t="s">
        <v>19</v>
      </c>
      <c r="H8" s="215"/>
      <c r="I8" s="215"/>
      <c r="J8" s="216">
        <v>45051</v>
      </c>
      <c r="K8" s="215"/>
      <c r="L8" s="215" t="s">
        <v>410</v>
      </c>
      <c r="M8" s="215" t="s">
        <v>411</v>
      </c>
    </row>
    <row r="9" spans="1:13" ht="13.5" customHeight="1">
      <c r="A9" s="215">
        <v>2023</v>
      </c>
      <c r="B9" s="229" t="s">
        <v>311</v>
      </c>
      <c r="C9" s="215">
        <v>5</v>
      </c>
      <c r="D9" s="214" t="s">
        <v>412</v>
      </c>
      <c r="E9" s="215"/>
      <c r="F9" s="215">
        <v>59</v>
      </c>
      <c r="G9" s="214" t="s">
        <v>19</v>
      </c>
      <c r="H9" s="215"/>
      <c r="I9" s="215"/>
      <c r="J9" s="216">
        <v>45055</v>
      </c>
      <c r="K9" s="215"/>
      <c r="L9" s="215" t="s">
        <v>413</v>
      </c>
      <c r="M9" s="215" t="s">
        <v>414</v>
      </c>
    </row>
    <row r="10" spans="1:13" ht="13.5" customHeight="1">
      <c r="A10" s="215">
        <v>2023</v>
      </c>
      <c r="B10" s="226" t="s">
        <v>311</v>
      </c>
      <c r="C10" s="215">
        <v>6</v>
      </c>
      <c r="D10" s="214" t="s">
        <v>415</v>
      </c>
      <c r="E10" s="215"/>
      <c r="F10" s="215">
        <v>66</v>
      </c>
      <c r="G10" s="214" t="s">
        <v>19</v>
      </c>
      <c r="H10" s="215"/>
      <c r="I10" s="215"/>
      <c r="J10" s="216">
        <v>45055</v>
      </c>
      <c r="K10" s="215"/>
      <c r="L10" s="215" t="s">
        <v>416</v>
      </c>
      <c r="M10" s="215" t="s">
        <v>417</v>
      </c>
    </row>
    <row r="11" spans="1:13" ht="13.5" customHeight="1">
      <c r="A11" s="215">
        <v>2023</v>
      </c>
      <c r="B11" s="229" t="s">
        <v>311</v>
      </c>
      <c r="C11" s="215">
        <v>7</v>
      </c>
      <c r="D11" s="214" t="s">
        <v>418</v>
      </c>
      <c r="E11" s="215"/>
      <c r="F11" s="215">
        <v>23</v>
      </c>
      <c r="G11" s="214" t="s">
        <v>18</v>
      </c>
      <c r="H11" s="215"/>
      <c r="I11" s="215"/>
      <c r="J11" s="216">
        <v>45056</v>
      </c>
      <c r="K11" s="215"/>
      <c r="L11" s="215" t="s">
        <v>419</v>
      </c>
      <c r="M11" s="215" t="s">
        <v>297</v>
      </c>
    </row>
    <row r="12" spans="1:13" ht="13.5" customHeight="1">
      <c r="A12" s="215">
        <v>2023</v>
      </c>
      <c r="B12" s="226" t="s">
        <v>311</v>
      </c>
      <c r="C12" s="215">
        <v>8</v>
      </c>
      <c r="D12" s="214" t="s">
        <v>420</v>
      </c>
      <c r="E12" s="215"/>
      <c r="F12" s="215">
        <v>36</v>
      </c>
      <c r="G12" s="214" t="s">
        <v>18</v>
      </c>
      <c r="H12" s="215"/>
      <c r="I12" s="215"/>
      <c r="J12" s="216">
        <v>45059</v>
      </c>
      <c r="K12" s="215"/>
      <c r="L12" s="215" t="s">
        <v>421</v>
      </c>
      <c r="M12" s="215" t="s">
        <v>422</v>
      </c>
    </row>
    <row r="13" spans="1:13" ht="13.5" customHeight="1">
      <c r="A13" s="215">
        <v>2023</v>
      </c>
      <c r="B13" s="229" t="s">
        <v>311</v>
      </c>
      <c r="C13" s="215">
        <v>9</v>
      </c>
      <c r="D13" s="214" t="s">
        <v>423</v>
      </c>
      <c r="E13" s="215"/>
      <c r="F13" s="215">
        <v>52</v>
      </c>
      <c r="G13" s="214" t="s">
        <v>18</v>
      </c>
      <c r="H13" s="215"/>
      <c r="I13" s="215"/>
      <c r="J13" s="216">
        <v>45059</v>
      </c>
      <c r="K13" s="215"/>
      <c r="L13" s="215" t="s">
        <v>424</v>
      </c>
      <c r="M13" s="215" t="s">
        <v>422</v>
      </c>
    </row>
    <row r="14" spans="1:13" ht="13.5" customHeight="1">
      <c r="A14" s="215">
        <v>2023</v>
      </c>
      <c r="B14" s="226" t="s">
        <v>311</v>
      </c>
      <c r="C14" s="215">
        <v>10</v>
      </c>
      <c r="D14" s="214" t="s">
        <v>425</v>
      </c>
      <c r="E14" s="215"/>
      <c r="F14" s="215">
        <v>15</v>
      </c>
      <c r="G14" s="214" t="s">
        <v>19</v>
      </c>
      <c r="H14" s="215"/>
      <c r="I14" s="215"/>
      <c r="J14" s="216">
        <v>45064</v>
      </c>
      <c r="K14" s="215"/>
      <c r="L14" s="215" t="s">
        <v>410</v>
      </c>
      <c r="M14" s="215" t="s">
        <v>411</v>
      </c>
    </row>
    <row r="15" spans="1:13" ht="13.5" customHeight="1">
      <c r="A15" s="215">
        <v>2023</v>
      </c>
      <c r="B15" s="229" t="s">
        <v>311</v>
      </c>
      <c r="C15" s="215">
        <v>11</v>
      </c>
      <c r="D15" s="214" t="s">
        <v>426</v>
      </c>
      <c r="E15" s="215"/>
      <c r="F15" s="215">
        <v>75</v>
      </c>
      <c r="G15" s="214" t="s">
        <v>18</v>
      </c>
      <c r="H15" s="215"/>
      <c r="I15" s="215"/>
      <c r="J15" s="216">
        <v>45068</v>
      </c>
      <c r="K15" s="215"/>
      <c r="L15" s="215" t="s">
        <v>298</v>
      </c>
      <c r="M15" s="215" t="s">
        <v>297</v>
      </c>
    </row>
    <row r="16" spans="1:13" ht="13.5" customHeight="1">
      <c r="A16" s="215">
        <v>2023</v>
      </c>
      <c r="B16" s="226" t="s">
        <v>311</v>
      </c>
      <c r="C16" s="215">
        <v>12</v>
      </c>
      <c r="D16" s="214" t="s">
        <v>427</v>
      </c>
      <c r="E16" s="215"/>
      <c r="F16" s="215">
        <v>50</v>
      </c>
      <c r="G16" s="214" t="s">
        <v>18</v>
      </c>
      <c r="H16" s="215"/>
      <c r="I16" s="215"/>
      <c r="J16" s="216">
        <v>45071</v>
      </c>
      <c r="K16" s="215"/>
      <c r="L16" s="215" t="s">
        <v>428</v>
      </c>
      <c r="M16" s="215" t="s">
        <v>414</v>
      </c>
    </row>
    <row r="17" spans="1:13" ht="13.5" customHeight="1">
      <c r="A17" s="215">
        <v>2023</v>
      </c>
      <c r="B17" s="229" t="s">
        <v>311</v>
      </c>
      <c r="C17" s="215">
        <v>13</v>
      </c>
      <c r="D17" s="214" t="s">
        <v>429</v>
      </c>
      <c r="E17" s="215"/>
      <c r="F17" s="215">
        <v>55</v>
      </c>
      <c r="G17" s="214" t="s">
        <v>19</v>
      </c>
      <c r="H17" s="215"/>
      <c r="I17" s="215"/>
      <c r="J17" s="216">
        <v>45073</v>
      </c>
      <c r="K17" s="215"/>
      <c r="L17" s="215" t="s">
        <v>298</v>
      </c>
      <c r="M17" s="215" t="s">
        <v>297</v>
      </c>
    </row>
    <row r="18" spans="1:13" ht="13.5" customHeight="1">
      <c r="A18" s="215">
        <v>2023</v>
      </c>
      <c r="B18" s="226" t="s">
        <v>311</v>
      </c>
      <c r="C18" s="215">
        <v>14</v>
      </c>
      <c r="D18" s="214" t="s">
        <v>430</v>
      </c>
      <c r="E18" s="215"/>
      <c r="F18" s="215">
        <v>64</v>
      </c>
      <c r="G18" s="214" t="s">
        <v>19</v>
      </c>
      <c r="H18" s="215"/>
      <c r="I18" s="215"/>
      <c r="J18" s="216">
        <v>45075</v>
      </c>
      <c r="K18" s="215"/>
      <c r="L18" s="215" t="s">
        <v>431</v>
      </c>
      <c r="M18" s="215" t="s">
        <v>297</v>
      </c>
    </row>
    <row r="19" spans="1:13" ht="13.5" customHeight="1">
      <c r="A19" s="215">
        <v>2023</v>
      </c>
      <c r="B19" s="229" t="s">
        <v>311</v>
      </c>
      <c r="C19" s="215">
        <v>15</v>
      </c>
      <c r="D19" s="214" t="s">
        <v>432</v>
      </c>
      <c r="E19" s="215"/>
      <c r="F19" s="215">
        <v>52</v>
      </c>
      <c r="G19" s="214" t="s">
        <v>19</v>
      </c>
      <c r="H19" s="215"/>
      <c r="I19" s="215"/>
      <c r="J19" s="216">
        <v>45076</v>
      </c>
      <c r="K19" s="215"/>
      <c r="L19" s="215" t="s">
        <v>433</v>
      </c>
      <c r="M19" s="215" t="s">
        <v>414</v>
      </c>
    </row>
    <row r="20" spans="1:13" ht="13.5" customHeight="1">
      <c r="A20" s="215">
        <v>2023</v>
      </c>
      <c r="B20" s="226" t="s">
        <v>311</v>
      </c>
      <c r="C20" s="215">
        <v>16</v>
      </c>
      <c r="D20" s="214" t="s">
        <v>434</v>
      </c>
      <c r="E20" s="215"/>
      <c r="F20" s="215">
        <v>51</v>
      </c>
      <c r="G20" s="214" t="s">
        <v>18</v>
      </c>
      <c r="H20" s="215"/>
      <c r="I20" s="215"/>
      <c r="J20" s="216">
        <v>45076</v>
      </c>
      <c r="K20" s="215"/>
      <c r="L20" s="215" t="s">
        <v>424</v>
      </c>
      <c r="M20" s="215" t="s">
        <v>422</v>
      </c>
    </row>
    <row r="21" spans="1:13" ht="13.5" customHeight="1">
      <c r="A21" s="208" t="s">
        <v>241</v>
      </c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31"/>
    </row>
    <row r="22" spans="1:13" ht="13.5" customHeight="1">
      <c r="A22" s="207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31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1" sqref="A11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62" t="s">
        <v>242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452"/>
    </row>
    <row r="2" spans="1:23" ht="20.100000000000001" customHeight="1">
      <c r="A2" s="453" t="s">
        <v>308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</row>
    <row r="3" spans="1:23">
      <c r="A3" s="457" t="s">
        <v>309</v>
      </c>
      <c r="B3" s="458"/>
      <c r="C3" s="458"/>
      <c r="D3" s="458"/>
      <c r="E3" s="458"/>
      <c r="F3" s="458"/>
      <c r="G3" s="458"/>
      <c r="H3" s="458"/>
      <c r="I3" s="459"/>
      <c r="J3" s="460" t="s">
        <v>439</v>
      </c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2"/>
    </row>
    <row r="4" spans="1:23">
      <c r="A4" s="454"/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6"/>
    </row>
    <row r="5" spans="1:23" ht="34.5" customHeight="1">
      <c r="A5" s="436" t="s">
        <v>442</v>
      </c>
      <c r="B5" s="437"/>
      <c r="C5" s="437"/>
      <c r="D5" s="437"/>
      <c r="E5" s="437"/>
      <c r="F5" s="437"/>
      <c r="G5" s="438"/>
      <c r="H5" s="439" t="s">
        <v>443</v>
      </c>
      <c r="I5" s="440"/>
      <c r="J5" s="440"/>
      <c r="K5" s="440"/>
      <c r="L5" s="440"/>
      <c r="M5" s="440"/>
      <c r="N5" s="440"/>
      <c r="O5" s="440"/>
      <c r="P5" s="440"/>
      <c r="Q5" s="440"/>
      <c r="R5" s="440"/>
      <c r="S5" s="441"/>
      <c r="T5" s="435" t="s">
        <v>444</v>
      </c>
      <c r="U5" s="435"/>
      <c r="V5" s="435"/>
      <c r="W5" s="435"/>
    </row>
    <row r="6" spans="1:23" ht="15.75" customHeight="1">
      <c r="A6" s="445" t="s">
        <v>21</v>
      </c>
      <c r="B6" s="445"/>
      <c r="C6" s="445"/>
      <c r="D6" s="445" t="s">
        <v>153</v>
      </c>
      <c r="E6" s="445"/>
      <c r="F6" s="445"/>
      <c r="G6" s="442" t="s">
        <v>3</v>
      </c>
      <c r="H6" s="466" t="s">
        <v>21</v>
      </c>
      <c r="I6" s="466"/>
      <c r="J6" s="466"/>
      <c r="K6" s="466"/>
      <c r="L6" s="466"/>
      <c r="M6" s="466"/>
      <c r="N6" s="466"/>
      <c r="O6" s="466" t="s">
        <v>153</v>
      </c>
      <c r="P6" s="466"/>
      <c r="Q6" s="466"/>
      <c r="R6" s="466"/>
      <c r="S6" s="446" t="s">
        <v>99</v>
      </c>
      <c r="T6" s="442" t="s">
        <v>162</v>
      </c>
      <c r="U6" s="442" t="s">
        <v>69</v>
      </c>
      <c r="V6" s="442" t="s">
        <v>190</v>
      </c>
      <c r="W6" s="463" t="s">
        <v>3</v>
      </c>
    </row>
    <row r="7" spans="1:23" ht="41.25" customHeight="1">
      <c r="A7" s="442" t="s">
        <v>162</v>
      </c>
      <c r="B7" s="442" t="s">
        <v>69</v>
      </c>
      <c r="C7" s="442" t="s">
        <v>190</v>
      </c>
      <c r="D7" s="442" t="s">
        <v>162</v>
      </c>
      <c r="E7" s="442" t="s">
        <v>69</v>
      </c>
      <c r="F7" s="442" t="s">
        <v>190</v>
      </c>
      <c r="G7" s="443"/>
      <c r="H7" s="449" t="s">
        <v>194</v>
      </c>
      <c r="I7" s="450"/>
      <c r="J7" s="450"/>
      <c r="K7" s="451"/>
      <c r="L7" s="442" t="s">
        <v>69</v>
      </c>
      <c r="M7" s="442" t="s">
        <v>190</v>
      </c>
      <c r="N7" s="467" t="s">
        <v>99</v>
      </c>
      <c r="O7" s="442" t="s">
        <v>203</v>
      </c>
      <c r="P7" s="442" t="s">
        <v>69</v>
      </c>
      <c r="Q7" s="442" t="s">
        <v>190</v>
      </c>
      <c r="R7" s="467" t="s">
        <v>99</v>
      </c>
      <c r="S7" s="447"/>
      <c r="T7" s="443"/>
      <c r="U7" s="443"/>
      <c r="V7" s="443"/>
      <c r="W7" s="464"/>
    </row>
    <row r="8" spans="1:23" ht="24" customHeight="1">
      <c r="A8" s="443"/>
      <c r="B8" s="443"/>
      <c r="C8" s="443"/>
      <c r="D8" s="443"/>
      <c r="E8" s="443"/>
      <c r="F8" s="443"/>
      <c r="G8" s="443"/>
      <c r="H8" s="442" t="s">
        <v>201</v>
      </c>
      <c r="I8" s="449" t="s">
        <v>200</v>
      </c>
      <c r="J8" s="451"/>
      <c r="K8" s="442" t="s">
        <v>3</v>
      </c>
      <c r="L8" s="443"/>
      <c r="M8" s="443"/>
      <c r="N8" s="468"/>
      <c r="O8" s="443"/>
      <c r="P8" s="443"/>
      <c r="Q8" s="443"/>
      <c r="R8" s="468"/>
      <c r="S8" s="447"/>
      <c r="T8" s="443"/>
      <c r="U8" s="443"/>
      <c r="V8" s="443"/>
      <c r="W8" s="464"/>
    </row>
    <row r="9" spans="1:23" ht="31.5">
      <c r="A9" s="444"/>
      <c r="B9" s="444"/>
      <c r="C9" s="444"/>
      <c r="D9" s="444"/>
      <c r="E9" s="444"/>
      <c r="F9" s="444"/>
      <c r="G9" s="444"/>
      <c r="H9" s="444"/>
      <c r="I9" s="101" t="s">
        <v>198</v>
      </c>
      <c r="J9" s="101" t="s">
        <v>199</v>
      </c>
      <c r="K9" s="444"/>
      <c r="L9" s="444"/>
      <c r="M9" s="444"/>
      <c r="N9" s="469"/>
      <c r="O9" s="444"/>
      <c r="P9" s="444"/>
      <c r="Q9" s="444"/>
      <c r="R9" s="469"/>
      <c r="S9" s="448"/>
      <c r="T9" s="444"/>
      <c r="U9" s="444"/>
      <c r="V9" s="444"/>
      <c r="W9" s="465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3120</v>
      </c>
      <c r="B11" s="43"/>
      <c r="C11" s="43"/>
      <c r="D11" s="43"/>
      <c r="E11" s="43"/>
      <c r="F11" s="43"/>
      <c r="G11" s="43">
        <f>SUM(A11:F11)</f>
        <v>3120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1370</v>
      </c>
      <c r="U11" s="17"/>
      <c r="V11" s="17"/>
      <c r="W11" s="17">
        <f>SUM(T11:V11)</f>
        <v>1370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2023-06-07T05:55:03Z</dcterms:modified>
</cp:coreProperties>
</file>