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7245" tabRatio="829"/>
  </bookViews>
  <sheets>
    <sheet name="Cataract (Govt.)" sheetId="1" r:id="rId1"/>
    <sheet name="Cataract (Private)" sheetId="2" r:id="rId2"/>
    <sheet name="Other Eye Diseases " sheetId="28" r:id="rId3"/>
    <sheet name="MT(Opt)" sheetId="25" r:id="rId4"/>
    <sheet name="Corneal Blind Person " sheetId="16" r:id="rId5"/>
    <sheet name="Eye Bank &amp; Corneal Transplant" sheetId="26" r:id="rId6"/>
    <sheet name="Eye Donation Centre" sheetId="19" r:id="rId7"/>
    <sheet name="Keratoplasty" sheetId="27" r:id="rId8"/>
    <sheet name="Cataract cases identified" sheetId="24" r:id="rId9"/>
  </sheets>
  <definedNames>
    <definedName name="_xlnm._FilterDatabase" localSheetId="5" hidden="1">'Eye Bank &amp; Corneal Transplant'!$I$37:$I$89</definedName>
  </definedNames>
  <calcPr calcId="124519"/>
</workbook>
</file>

<file path=xl/calcChain.xml><?xml version="1.0" encoding="utf-8"?>
<calcChain xmlns="http://schemas.openxmlformats.org/spreadsheetml/2006/main">
  <c r="G77" i="28"/>
  <c r="G71"/>
  <c r="G70"/>
  <c r="G68"/>
  <c r="G67"/>
  <c r="G64"/>
  <c r="G61"/>
  <c r="G60"/>
  <c r="G56" l="1"/>
  <c r="G54"/>
  <c r="G53"/>
  <c r="G50"/>
  <c r="G49"/>
  <c r="G47"/>
  <c r="G46"/>
  <c r="G43" l="1"/>
  <c r="G42"/>
  <c r="G39"/>
  <c r="G38"/>
  <c r="G28"/>
  <c r="G24"/>
  <c r="G23"/>
  <c r="G20"/>
  <c r="G19"/>
  <c r="G18"/>
  <c r="G15"/>
  <c r="G14"/>
  <c r="G11"/>
  <c r="G10"/>
  <c r="G8"/>
  <c r="G7"/>
  <c r="R25" i="1" l="1"/>
  <c r="Q25"/>
  <c r="P25"/>
  <c r="O25"/>
  <c r="E19" i="26"/>
  <c r="F19"/>
  <c r="G19"/>
  <c r="C19"/>
  <c r="B19"/>
  <c r="G12" i="28" l="1"/>
  <c r="J12" s="1"/>
  <c r="K23" i="1"/>
  <c r="K22"/>
  <c r="K21"/>
  <c r="K20"/>
  <c r="K19"/>
  <c r="K18"/>
  <c r="K17"/>
  <c r="K16"/>
  <c r="K15"/>
  <c r="K14"/>
  <c r="K13"/>
  <c r="K12"/>
  <c r="K11"/>
  <c r="K10"/>
  <c r="K9"/>
  <c r="K8"/>
  <c r="K7"/>
  <c r="G36" i="28"/>
  <c r="C58"/>
  <c r="F58" s="1"/>
  <c r="C44"/>
  <c r="F44" s="1"/>
  <c r="C21"/>
  <c r="F21" s="1"/>
  <c r="K25" i="1" l="1"/>
  <c r="G72" i="28"/>
  <c r="J72" s="1"/>
  <c r="G51"/>
  <c r="J51" s="1"/>
  <c r="C12"/>
  <c r="F12" s="1"/>
  <c r="J70"/>
  <c r="G69"/>
  <c r="J69" s="1"/>
  <c r="G63"/>
  <c r="G65" s="1"/>
  <c r="J65" s="1"/>
  <c r="G62"/>
  <c r="J62" s="1"/>
  <c r="G55"/>
  <c r="J55" s="1"/>
  <c r="G57"/>
  <c r="G58" s="1"/>
  <c r="J58" s="1"/>
  <c r="G48"/>
  <c r="G41"/>
  <c r="G44" s="1"/>
  <c r="J44" s="1"/>
  <c r="G40"/>
  <c r="J39"/>
  <c r="J28"/>
  <c r="G27"/>
  <c r="G26"/>
  <c r="G25"/>
  <c r="J19"/>
  <c r="G17"/>
  <c r="G21" s="1"/>
  <c r="G16"/>
  <c r="J16" s="1"/>
  <c r="G9"/>
  <c r="J77"/>
  <c r="F77"/>
  <c r="C72"/>
  <c r="J71"/>
  <c r="F71"/>
  <c r="F70"/>
  <c r="F69"/>
  <c r="J68"/>
  <c r="F68"/>
  <c r="J67"/>
  <c r="F67"/>
  <c r="C65"/>
  <c r="F65" s="1"/>
  <c r="J64"/>
  <c r="F64"/>
  <c r="J63"/>
  <c r="F63"/>
  <c r="F62"/>
  <c r="J61"/>
  <c r="F61"/>
  <c r="J60"/>
  <c r="F60"/>
  <c r="J57"/>
  <c r="F57"/>
  <c r="J56"/>
  <c r="F56"/>
  <c r="F55"/>
  <c r="J54"/>
  <c r="F54"/>
  <c r="J53"/>
  <c r="F53"/>
  <c r="C51"/>
  <c r="F51" s="1"/>
  <c r="J50"/>
  <c r="F50"/>
  <c r="J49"/>
  <c r="F49"/>
  <c r="J48"/>
  <c r="F48"/>
  <c r="J47"/>
  <c r="F47"/>
  <c r="J46"/>
  <c r="F46"/>
  <c r="J43"/>
  <c r="F43"/>
  <c r="J42"/>
  <c r="F42"/>
  <c r="J41"/>
  <c r="F41"/>
  <c r="J40"/>
  <c r="F40"/>
  <c r="F39"/>
  <c r="J38"/>
  <c r="F38"/>
  <c r="C36"/>
  <c r="J36" s="1"/>
  <c r="G35"/>
  <c r="J35" s="1"/>
  <c r="F35"/>
  <c r="J34"/>
  <c r="G34"/>
  <c r="F34"/>
  <c r="G33"/>
  <c r="J33" s="1"/>
  <c r="F33"/>
  <c r="J32"/>
  <c r="G32"/>
  <c r="F32"/>
  <c r="G31"/>
  <c r="J31" s="1"/>
  <c r="F31"/>
  <c r="C29"/>
  <c r="F29" s="1"/>
  <c r="F28"/>
  <c r="J27"/>
  <c r="F27"/>
  <c r="J26"/>
  <c r="F26"/>
  <c r="J25"/>
  <c r="F25"/>
  <c r="J24"/>
  <c r="F24"/>
  <c r="J23"/>
  <c r="F23"/>
  <c r="J20"/>
  <c r="F20"/>
  <c r="F19"/>
  <c r="J18"/>
  <c r="F18"/>
  <c r="J17"/>
  <c r="F17"/>
  <c r="F16"/>
  <c r="J15"/>
  <c r="F15"/>
  <c r="J14"/>
  <c r="F14"/>
  <c r="J11"/>
  <c r="F11"/>
  <c r="J10"/>
  <c r="F10"/>
  <c r="J9"/>
  <c r="F9"/>
  <c r="J8"/>
  <c r="F8"/>
  <c r="J7"/>
  <c r="F7"/>
  <c r="G29" l="1"/>
  <c r="J29" s="1"/>
  <c r="F72"/>
  <c r="J21"/>
  <c r="F36"/>
  <c r="G11" i="24" l="1"/>
  <c r="W11"/>
  <c r="D17" i="26" l="1"/>
  <c r="D16"/>
  <c r="D15" l="1"/>
  <c r="D14" l="1"/>
  <c r="D13"/>
  <c r="D12" l="1"/>
  <c r="D11" l="1"/>
  <c r="D10" l="1"/>
  <c r="D9" l="1"/>
  <c r="D8" l="1"/>
  <c r="D7"/>
  <c r="D6"/>
  <c r="J25" i="1"/>
  <c r="X25"/>
  <c r="W25"/>
  <c r="M25"/>
  <c r="L25"/>
  <c r="D19" i="26" l="1"/>
  <c r="F25" i="1"/>
  <c r="G25"/>
  <c r="W22" i="2" l="1"/>
  <c r="X22"/>
  <c r="V22"/>
  <c r="U22"/>
  <c r="W21"/>
  <c r="V21"/>
  <c r="X21" s="1"/>
  <c r="U21"/>
  <c r="W20"/>
  <c r="V20"/>
  <c r="U20"/>
  <c r="X20" s="1"/>
  <c r="W19"/>
  <c r="V19"/>
  <c r="X19" s="1"/>
  <c r="U19"/>
  <c r="W18"/>
  <c r="V18"/>
  <c r="X18" s="1"/>
  <c r="U18"/>
  <c r="W17"/>
  <c r="V17"/>
  <c r="X17" s="1"/>
  <c r="U17"/>
  <c r="W16"/>
  <c r="V16"/>
  <c r="X16" s="1"/>
  <c r="U16"/>
  <c r="W15"/>
  <c r="V15"/>
  <c r="X15"/>
  <c r="U15"/>
  <c r="W14"/>
  <c r="V14"/>
  <c r="U14"/>
  <c r="W13"/>
  <c r="V13"/>
  <c r="U13"/>
  <c r="X13"/>
  <c r="D11"/>
  <c r="E11"/>
  <c r="F11"/>
  <c r="F24" s="1"/>
  <c r="G11"/>
  <c r="H11"/>
  <c r="I11"/>
  <c r="J11"/>
  <c r="J24" s="1"/>
  <c r="K11"/>
  <c r="L11"/>
  <c r="M11"/>
  <c r="M24" s="1"/>
  <c r="N11"/>
  <c r="O11"/>
  <c r="P11"/>
  <c r="Q11"/>
  <c r="W11" s="1"/>
  <c r="R11"/>
  <c r="R24" s="1"/>
  <c r="S11"/>
  <c r="T11"/>
  <c r="U8"/>
  <c r="X8" s="1"/>
  <c r="U9"/>
  <c r="U10"/>
  <c r="U7"/>
  <c r="X7" s="1"/>
  <c r="V7"/>
  <c r="W7"/>
  <c r="V8"/>
  <c r="W8"/>
  <c r="V9"/>
  <c r="X9" s="1"/>
  <c r="W9"/>
  <c r="V10"/>
  <c r="X10" s="1"/>
  <c r="W10"/>
  <c r="C11"/>
  <c r="Y11"/>
  <c r="Y24" s="1"/>
  <c r="Z11"/>
  <c r="AA11"/>
  <c r="AA24" s="1"/>
  <c r="AB11"/>
  <c r="AC11"/>
  <c r="AD11"/>
  <c r="AD24" s="1"/>
  <c r="AE11"/>
  <c r="AF11"/>
  <c r="AG11"/>
  <c r="AG24" s="1"/>
  <c r="AH11"/>
  <c r="AI11"/>
  <c r="AJ11"/>
  <c r="AJ24" s="1"/>
  <c r="AK11"/>
  <c r="C23"/>
  <c r="D23"/>
  <c r="D24" s="1"/>
  <c r="E23"/>
  <c r="E24" s="1"/>
  <c r="F23"/>
  <c r="G23"/>
  <c r="G24"/>
  <c r="H23"/>
  <c r="H24"/>
  <c r="I23"/>
  <c r="J23"/>
  <c r="K23"/>
  <c r="L23"/>
  <c r="L24" s="1"/>
  <c r="M23"/>
  <c r="N23"/>
  <c r="W23" s="1"/>
  <c r="O23"/>
  <c r="P23"/>
  <c r="P24" s="1"/>
  <c r="Q23"/>
  <c r="R23"/>
  <c r="S23"/>
  <c r="S24"/>
  <c r="T23"/>
  <c r="Y23"/>
  <c r="Z23"/>
  <c r="Z24" s="1"/>
  <c r="AA23"/>
  <c r="AB23"/>
  <c r="AC23"/>
  <c r="AC24" s="1"/>
  <c r="AD23"/>
  <c r="AE23"/>
  <c r="AE24" s="1"/>
  <c r="AF23"/>
  <c r="AF24"/>
  <c r="AG23"/>
  <c r="AH23"/>
  <c r="AH24" s="1"/>
  <c r="AI23"/>
  <c r="AJ23"/>
  <c r="AK23"/>
  <c r="AK24" s="1"/>
  <c r="AB24"/>
  <c r="E25" i="1"/>
  <c r="H25"/>
  <c r="I25"/>
  <c r="N25"/>
  <c r="Q24" i="2"/>
  <c r="AI24"/>
  <c r="T24"/>
  <c r="I24"/>
  <c r="X14"/>
  <c r="O24"/>
  <c r="K24"/>
  <c r="C24"/>
  <c r="N24"/>
  <c r="V25" i="1" l="1"/>
  <c r="T25"/>
  <c r="U25"/>
  <c r="S25"/>
  <c r="W24" i="2"/>
  <c r="X23"/>
  <c r="U11"/>
  <c r="V11"/>
  <c r="V24" s="1"/>
  <c r="V23"/>
  <c r="U23"/>
  <c r="U24" l="1"/>
  <c r="X11"/>
  <c r="X24" s="1"/>
</calcChain>
</file>

<file path=xl/sharedStrings.xml><?xml version="1.0" encoding="utf-8"?>
<sst xmlns="http://schemas.openxmlformats.org/spreadsheetml/2006/main" count="989" uniqueCount="476">
  <si>
    <t xml:space="preserve"> Performance report of Cataract Surgeries in Govt. Hospitals  </t>
  </si>
  <si>
    <t>Sl no.</t>
  </si>
  <si>
    <t>Place of posting</t>
  </si>
  <si>
    <t>Total</t>
  </si>
  <si>
    <t>Remarks</t>
  </si>
  <si>
    <t>Grand Total</t>
  </si>
  <si>
    <t xml:space="preserve"> Performance report of Cataract Surgeries in NGO / Private Hospitals  </t>
  </si>
  <si>
    <t xml:space="preserve">Glaucoma </t>
  </si>
  <si>
    <t>Childhood Blindness</t>
  </si>
  <si>
    <t>Trachoma</t>
  </si>
  <si>
    <t>Squint</t>
  </si>
  <si>
    <t>Low Vision</t>
  </si>
  <si>
    <t>Performane of MT (Optometry)</t>
  </si>
  <si>
    <t>Sl. No.</t>
  </si>
  <si>
    <t>No. of teacher trained</t>
  </si>
  <si>
    <t>No. of refractive error detected</t>
  </si>
  <si>
    <t>No. of Cornea Discarded</t>
  </si>
  <si>
    <t>ECCE without IOL</t>
  </si>
  <si>
    <t>Male</t>
  </si>
  <si>
    <t>Female</t>
  </si>
  <si>
    <t>ECCE with IOL</t>
  </si>
  <si>
    <t>OPD</t>
  </si>
  <si>
    <t>Camp</t>
  </si>
  <si>
    <t>Month</t>
  </si>
  <si>
    <t>Total No. of Eye Balls Collected</t>
  </si>
  <si>
    <t>No. of Keratoplasty surgery done</t>
  </si>
  <si>
    <t>4 =(2+3)</t>
  </si>
  <si>
    <t>Sl. No</t>
  </si>
  <si>
    <t>Name of the Donor</t>
  </si>
  <si>
    <t xml:space="preserve">Age </t>
  </si>
  <si>
    <t>Gender</t>
  </si>
  <si>
    <t>Full address (mention village/Town/ward/ GP etc)</t>
  </si>
  <si>
    <t>Contact phone number of the nearest kin/relative of the deceased</t>
  </si>
  <si>
    <t xml:space="preserve">Particulars </t>
  </si>
  <si>
    <t>Govt. Sec</t>
  </si>
  <si>
    <t>A</t>
  </si>
  <si>
    <t>B</t>
  </si>
  <si>
    <t>C</t>
  </si>
  <si>
    <t>D=A+B+C</t>
  </si>
  <si>
    <t>Detected</t>
  </si>
  <si>
    <t>Treated through Medicine (a)</t>
  </si>
  <si>
    <t>Treated through surgery (b)</t>
  </si>
  <si>
    <t>Total Treated (a+b)</t>
  </si>
  <si>
    <t>Diabetic Retinopathy</t>
  </si>
  <si>
    <t>Corneal Blindness *</t>
  </si>
  <si>
    <t xml:space="preserve">Examined </t>
  </si>
  <si>
    <t xml:space="preserve">Other </t>
  </si>
  <si>
    <t xml:space="preserve">Name of the District/MCH/Pvt. Institution: </t>
  </si>
  <si>
    <t>Year</t>
  </si>
  <si>
    <t xml:space="preserve">Month </t>
  </si>
  <si>
    <t>Name of the Patient</t>
  </si>
  <si>
    <t>Details Address</t>
  </si>
  <si>
    <t>Contact No.</t>
  </si>
  <si>
    <t>Any Govt. ID no. (Voter ID, Aadhar, Ration card, etc)</t>
  </si>
  <si>
    <t xml:space="preserve">Remarks </t>
  </si>
  <si>
    <t>Date of Keratopalsty operation</t>
  </si>
  <si>
    <t>No. of the School visited</t>
  </si>
  <si>
    <t xml:space="preserve">No. of Children Screened 
</t>
  </si>
  <si>
    <t xml:space="preserve">No. of Spectacle Distributed 
</t>
  </si>
  <si>
    <t>Sub Total (A)</t>
  </si>
  <si>
    <t>Sub Total (B)</t>
  </si>
  <si>
    <t>Grand Total (A+B)</t>
  </si>
  <si>
    <t xml:space="preserve">Name of the District - </t>
  </si>
  <si>
    <t xml:space="preserve">Reporting for the month: </t>
  </si>
  <si>
    <t>Age at Surgery</t>
  </si>
  <si>
    <t>&lt;50</t>
  </si>
  <si>
    <t>50-59</t>
  </si>
  <si>
    <t>60-69</t>
  </si>
  <si>
    <t>70+</t>
  </si>
  <si>
    <t>NGO Hospital</t>
  </si>
  <si>
    <t xml:space="preserve">     Name of the Private / Other Hospital  </t>
  </si>
  <si>
    <t>Reporting month :                                          Year:-20___-20_____</t>
  </si>
  <si>
    <t>Reporting Month: -</t>
  </si>
  <si>
    <t>No. of Eye Balls Collected (OWN) #</t>
  </si>
  <si>
    <t>No. of Eye Balls received from EDC/ERC/other establishment*</t>
  </si>
  <si>
    <t>No. of Cornea used in research</t>
  </si>
  <si>
    <t>No. of cornea sent to other establishment including other eye banks (Specify)</t>
  </si>
  <si>
    <t>Name of the EDC/ ERC/Other establishment</t>
  </si>
  <si>
    <t>No. of Cornea Collected</t>
  </si>
  <si>
    <t xml:space="preserve"># Hospital wise /HCRP site wise cornea collection (This format only for the HCRP units where HCRP is implemented) </t>
  </si>
  <si>
    <t>Name of the Hospital (Where HCRP is implemented/Grief Counsellor Posted)</t>
  </si>
  <si>
    <t>Site of Collection</t>
  </si>
  <si>
    <t>Home</t>
  </si>
  <si>
    <t>**Insert rows (not the column)  wherever necessary</t>
  </si>
  <si>
    <t>EDC= Eye Donation Centre=ERC=Eye Retrieval Centre</t>
  </si>
  <si>
    <t>Name of the Eye Donation Centre/ Eye Retrieval Centre:-</t>
  </si>
  <si>
    <t>Reporting  Month: -</t>
  </si>
  <si>
    <t xml:space="preserve">No. of eye balls Collected from Home </t>
  </si>
  <si>
    <t>No. of eye balls Collected from the linked Hospital (other Hospital)</t>
  </si>
  <si>
    <t xml:space="preserve">Total No. of eye balls Collected </t>
  </si>
  <si>
    <t>No. of eye balls sent/ deposited to Eye Bank. (Mention the institution wise quantity supplied) #</t>
  </si>
  <si>
    <t>No. of eye balls deposited to private eye bank/ elsewhere for Keratoplasty</t>
  </si>
  <si>
    <t>4=(2+3)</t>
  </si>
  <si>
    <t>Reporting Month:</t>
  </si>
  <si>
    <t>Name of the Eye Bank</t>
  </si>
  <si>
    <t>No. of Eye balls sent/deposited</t>
  </si>
  <si>
    <t># Hospital wise /HCRP site wise cornea collection</t>
  </si>
  <si>
    <t>Donor List                                                                                                                                                                               Annexure-EDC3</t>
  </si>
  <si>
    <t>Sl.No. of annexure-CBP1</t>
  </si>
  <si>
    <t xml:space="preserve">Total </t>
  </si>
  <si>
    <t>E</t>
  </si>
  <si>
    <t>F</t>
  </si>
  <si>
    <t>G</t>
  </si>
  <si>
    <t>J</t>
  </si>
  <si>
    <t>L</t>
  </si>
  <si>
    <t>No. of person screened for cataract</t>
  </si>
  <si>
    <t xml:space="preserve"> Original place of Posting</t>
  </si>
  <si>
    <t xml:space="preserve"> Target-(Per MT (Opto.) or Unit/Month)</t>
  </si>
  <si>
    <t>Regular/ Contractual</t>
  </si>
  <si>
    <t>WBHS/WBMES/SR/Others (Specify)</t>
  </si>
  <si>
    <t>SICS with IOL</t>
  </si>
  <si>
    <t xml:space="preserve">Name of the NGO Hospital under NPCB&amp;VI MoU </t>
  </si>
  <si>
    <t>Phaco with IOL</t>
  </si>
  <si>
    <t xml:space="preserve">Paid cases </t>
  </si>
  <si>
    <t>Free cases NOT under NPCB&amp;VI MoU (viz. CSR activities)</t>
  </si>
  <si>
    <t>D</t>
  </si>
  <si>
    <t>H</t>
  </si>
  <si>
    <t>I</t>
  </si>
  <si>
    <t>K</t>
  </si>
  <si>
    <t>M</t>
  </si>
  <si>
    <t>N</t>
  </si>
  <si>
    <t>O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</si>
  <si>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</si>
  <si>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</si>
  <si>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</si>
  <si>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</si>
  <si>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</si>
  <si>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</si>
  <si>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</si>
  <si>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</si>
  <si>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</si>
  <si>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</si>
  <si>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</si>
  <si>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</si>
  <si>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</si>
  <si>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Date of Superannuation</t>
  </si>
  <si>
    <t>No. of patients attended by MT (Opto) in OPD at a Health Facility</t>
  </si>
  <si>
    <t>No. of patients attended by MT (Opto) in Camp (other than OPD &amp; SES activities)</t>
  </si>
  <si>
    <t xml:space="preserve">No. of persons Screened for   Presbiopia irrespective of age
</t>
  </si>
  <si>
    <t>No. of person detected &amp; Referred  for cataract  Surgery</t>
  </si>
  <si>
    <t>No. of cataract  operations done during the month for the patients referred from the concerned unit/s</t>
  </si>
  <si>
    <t>P</t>
  </si>
  <si>
    <t>Q</t>
  </si>
  <si>
    <t>Refered to Tertiary Hospital</t>
  </si>
  <si>
    <t>Examined (New)/Suspect</t>
  </si>
  <si>
    <t>No. of Persons</t>
  </si>
  <si>
    <t>Retinopathy of Prematurity (ROP)</t>
  </si>
  <si>
    <t>Pvt. Cases</t>
  </si>
  <si>
    <t>Number of deaths in the linked/same hospital during the month</t>
  </si>
  <si>
    <t>Number of deaths in the linked Hospital during the month, where HCRP is implemented/ Greif counsellor is posted</t>
  </si>
  <si>
    <t xml:space="preserve">Name of the Health institution with location </t>
  </si>
  <si>
    <t>Other  (crematorium, graveyard, etc)</t>
  </si>
  <si>
    <t>Number of deaths in the linked Hospital during the month, where HCRP is implemented/ Greif counsellor posted (as mentioned in column 3)</t>
  </si>
  <si>
    <t>Camp (other than OPD)</t>
  </si>
  <si>
    <t>G=A+B+C+D+E=F</t>
  </si>
  <si>
    <t>K=H+I+J</t>
  </si>
  <si>
    <t>P=L+M+O</t>
  </si>
  <si>
    <t>U=R+S+T</t>
  </si>
  <si>
    <t>Q=K+P</t>
  </si>
  <si>
    <t>Performance report for Vitreoretinal Surgery</t>
  </si>
  <si>
    <t>Other than above 8 &amp; cataract &amp; Presbyopia</t>
  </si>
  <si>
    <t>No. of cases</t>
  </si>
  <si>
    <t>Govt. Hospital. (PHC to MCH)</t>
  </si>
  <si>
    <t>Persons with Unilateral cataract**</t>
  </si>
  <si>
    <t>Persons with Bilateral cataract*</t>
  </si>
  <si>
    <t>**Unilateral cataract= cataract in one eye and the other eye was operated with cataract earlier</t>
  </si>
  <si>
    <t>&lt;3/60</t>
  </si>
  <si>
    <t>3/60-6/60</t>
  </si>
  <si>
    <t>6/60-6/18</t>
  </si>
  <si>
    <t>&lt;6/18</t>
  </si>
  <si>
    <t>6/60 - 6/18</t>
  </si>
  <si>
    <t>3/60 - 6/60</t>
  </si>
  <si>
    <t>Without IOL</t>
  </si>
  <si>
    <t>ECCE</t>
  </si>
  <si>
    <t>SICS</t>
  </si>
  <si>
    <t>Phaco.</t>
  </si>
  <si>
    <t>With IOL</t>
  </si>
  <si>
    <t>Visual Acuity at Surgery (pre operative presenting VA of the surgical eye)</t>
  </si>
  <si>
    <t>SICS without IOL</t>
  </si>
  <si>
    <t>Phaco without IOL</t>
  </si>
  <si>
    <t>AE</t>
  </si>
  <si>
    <t>AF</t>
  </si>
  <si>
    <t>AG</t>
  </si>
  <si>
    <t>AH</t>
  </si>
  <si>
    <t>AI</t>
  </si>
  <si>
    <t>AJ</t>
  </si>
  <si>
    <t>T=(B+E+H+K+N+Q)</t>
  </si>
  <si>
    <t>U=(C+F+I+L+O+R)</t>
  </si>
  <si>
    <t>V=(D+G+J+M+P+S)</t>
  </si>
  <si>
    <t>W=(T+U+V)</t>
  </si>
  <si>
    <t>Private Hospital</t>
  </si>
  <si>
    <r>
      <t xml:space="preserve">Eye Bank wise Eye Balls sent/deposited details**                                                                                                                                           </t>
    </r>
    <r>
      <rPr>
        <b/>
        <sz val="11"/>
        <color indexed="8"/>
        <rFont val="Calibri"/>
        <family val="2"/>
      </rPr>
      <t xml:space="preserve"> Annexure-EDC2</t>
    </r>
  </si>
  <si>
    <t>H=E+F+G</t>
  </si>
  <si>
    <t>National Programme for Control of Blindness &amp; Visual Impairmrnt (NPCB &amp; VI)                                                                                                                                                                     Annexure-MTO-1</t>
  </si>
  <si>
    <t xml:space="preserve">Govt. health facility </t>
  </si>
  <si>
    <t>H1</t>
  </si>
  <si>
    <t>H2</t>
  </si>
  <si>
    <t>H3</t>
  </si>
  <si>
    <t>Self Reported</t>
  </si>
  <si>
    <t>Referred Case</t>
  </si>
  <si>
    <t>Identified by Eye Surgeon</t>
  </si>
  <si>
    <t>Identified by MT (Opt.)</t>
  </si>
  <si>
    <t>H=H1+H2</t>
  </si>
  <si>
    <t>Govt. Health Facility (MT. Opt.)</t>
  </si>
  <si>
    <t>April'</t>
  </si>
  <si>
    <t>June'</t>
  </si>
  <si>
    <t>July'</t>
  </si>
  <si>
    <t>August'</t>
  </si>
  <si>
    <t>September'</t>
  </si>
  <si>
    <t>October'</t>
  </si>
  <si>
    <t>November'</t>
  </si>
  <si>
    <t>December'</t>
  </si>
  <si>
    <t>May'</t>
  </si>
  <si>
    <t>January'</t>
  </si>
  <si>
    <t>February'</t>
  </si>
  <si>
    <t>March'</t>
  </si>
  <si>
    <t>Free cases under NPCB&amp;VI MoU*</t>
  </si>
  <si>
    <t>Persons with Bilateral cataract**</t>
  </si>
  <si>
    <t>Persons with Unilateral cataract***</t>
  </si>
  <si>
    <t>*** Unilateral cataract= catarct in one eye or the other eye with catarct was operated on earlier for catarct</t>
  </si>
  <si>
    <t xml:space="preserve">* Only the Free cases performed under NPCB&amp;VI MoU will be reimbursed from the NPCB&amp;VI fund </t>
  </si>
  <si>
    <t>** Bilateral cataract = cataract in both eyes &amp; presenting  vision in better eye is &gt;3/60</t>
  </si>
  <si>
    <t>Treated through Injection ( c)</t>
  </si>
  <si>
    <t>Total Treated (a+b+c)</t>
  </si>
  <si>
    <t>Treated by LASER (a)</t>
  </si>
  <si>
    <r>
      <t>Treated through</t>
    </r>
    <r>
      <rPr>
        <sz val="10"/>
        <color indexed="10"/>
        <rFont val="Calibri"/>
        <family val="2"/>
      </rPr>
      <t xml:space="preserve"> </t>
    </r>
    <r>
      <rPr>
        <sz val="10"/>
        <rFont val="Calibri"/>
        <family val="2"/>
      </rPr>
      <t>sight enhancing</t>
    </r>
    <r>
      <rPr>
        <sz val="10"/>
        <color indexed="8"/>
        <rFont val="Calibri"/>
        <family val="2"/>
      </rPr>
      <t xml:space="preserve"> surgery (b)</t>
    </r>
  </si>
  <si>
    <t>Treated through Spectacle (a)</t>
  </si>
  <si>
    <t>National Programme for Control of Blindness &amp; Visual Impairmrnt (NPCB &amp; VI)                                                                                                                                                                            Annexure-CSP-2</t>
  </si>
  <si>
    <t>Full name of the Eye Surgeons</t>
  </si>
  <si>
    <t>Full name of MT (Optometry)</t>
  </si>
  <si>
    <t>Treated through LASER (d)</t>
  </si>
  <si>
    <t>Total Treated (a+b+c+d)</t>
  </si>
  <si>
    <t xml:space="preserve">Treated through Spectacles ( c) </t>
  </si>
  <si>
    <t xml:space="preserve">Name of the Unit (MCH/DH/SDH/SGH/BPHC/RH/PHC) </t>
  </si>
  <si>
    <t>Patients attended</t>
  </si>
  <si>
    <t xml:space="preserve">School Eye Screening </t>
  </si>
  <si>
    <t>Name of School (with distance from place of Posting /detailment)</t>
  </si>
  <si>
    <t>Elderly population suffering from Presbyopia/ near work</t>
  </si>
  <si>
    <t>Cataract Detection &amp; Surgery</t>
  </si>
  <si>
    <t>National Programme for Control of Blindness &amp; Visual Impairmrnt (NPCB &amp; VI)                                                       Annexure-OED-1</t>
  </si>
  <si>
    <t>*Year wise records of line list of corneal blind person  will be maintained at the facility level</t>
  </si>
  <si>
    <t>*Year wise records of line list of Keratoplasty patients will be maintained at the facility level</t>
  </si>
  <si>
    <t>National Programme for Control of Blindness &amp; Visual Impairmrnt (NPCB &amp; VI)                                                                                                                                                     Annexure-CCI-1</t>
  </si>
  <si>
    <t>List of Corneal Blind Person*</t>
  </si>
  <si>
    <t xml:space="preserve">                                                                                         Corneal Blind Person Register                                                                                                              Annexure-CBP1</t>
  </si>
  <si>
    <t>Patients enlisted for  Keratoplasty operation*</t>
  </si>
  <si>
    <t xml:space="preserve">                                                              Register of Keratoplasty Operation                                                                                                Annexure-CBP2</t>
  </si>
  <si>
    <t>National Programme for Control of Blindness &amp; Visual Impairmrnt (NPCB &amp; VI)                                                                                                          Annexure- CSG-1</t>
  </si>
  <si>
    <t>No. of person Screened for   Presbiopia in the age group of 45 years and above
( O&lt;N )</t>
  </si>
  <si>
    <t>Total No. of persons detected with presbyopia irrespective of age</t>
  </si>
  <si>
    <t>Total No. of persons detected with Presbyopia in the age group of 45 years and above 
Q&lt;P</t>
  </si>
  <si>
    <t xml:space="preserve">No. of free Spectacles Distributed for persons with presbyopia in the age group of 45 years and above </t>
  </si>
  <si>
    <t>PROF. ASIM KUMAR GHOSH</t>
  </si>
  <si>
    <t>PROF. LAKSHMI KANTA MONDAL</t>
  </si>
  <si>
    <t>PROF. SUBRATA DATTA</t>
  </si>
  <si>
    <t>PROF. ANINDITA MONDAL</t>
  </si>
  <si>
    <t>DR. CHANDANA CHAKRABORTY</t>
  </si>
  <si>
    <t>DR. ANINDYA GUPTA</t>
  </si>
  <si>
    <t>DR. PINAKI SENGUPTA</t>
  </si>
  <si>
    <t>DR. SOUMI MALLICK</t>
  </si>
  <si>
    <t>DR. SOUMYADEEP MAJUMDAR</t>
  </si>
  <si>
    <t>DR. TANIA RAY BHADRA</t>
  </si>
  <si>
    <t>WBMES</t>
  </si>
  <si>
    <t>RIO, Kolkata</t>
  </si>
  <si>
    <t>Director</t>
  </si>
  <si>
    <t>Name of the District/MCH/ Pvt. Institution- RIO, Kolkata</t>
  </si>
  <si>
    <t>Mr. Kamala K Nandi</t>
  </si>
  <si>
    <t>Mr. Nirmal Nath</t>
  </si>
  <si>
    <t>Mr. P. K. Roy Choudhury</t>
  </si>
  <si>
    <t>Mr. Bibekananda Dey</t>
  </si>
  <si>
    <t>Regular</t>
  </si>
  <si>
    <t>Name of the District /MCH: Regional Institute of Ophthalmology, Kolkata</t>
  </si>
  <si>
    <t>NA</t>
  </si>
  <si>
    <t>* PLEASE NOTE, CATARACT SCREENING IS DONE BY DOCTORS NOT BY MT OPTOMETRY HERE AT RIO, MCH, KOLKATA</t>
  </si>
  <si>
    <t>PROF. SANJOY CHATTERJEE</t>
  </si>
  <si>
    <t>Name of the District/MCH/Pvt. health Institution: RIO, Kolkata</t>
  </si>
  <si>
    <t>PROF. SALIL KUMAR MANDAL</t>
  </si>
  <si>
    <t>DR. PURBAN GANGULY</t>
  </si>
  <si>
    <t>** AVAILABLE THREE DAYS IN A WEEK</t>
  </si>
  <si>
    <r>
      <t xml:space="preserve">Regular </t>
    </r>
    <r>
      <rPr>
        <b/>
        <sz val="14"/>
        <rFont val="Arial"/>
        <family val="2"/>
      </rPr>
      <t>**</t>
    </r>
  </si>
  <si>
    <t>PROF. DEBABRATA DAS</t>
  </si>
  <si>
    <t>DR. KALISHANKAR DAS</t>
  </si>
  <si>
    <t>DR. KHANDKAR FARIDUDDIN</t>
  </si>
  <si>
    <t>Name of the Eye Bank/ Corneal Transplantation Centre/Hospital:- RIO, Kolkata</t>
  </si>
  <si>
    <t>* EDC/ERC/Other establisbment wise Cornea Collection details**:                                                                                                                                        Annexure-EB2</t>
  </si>
  <si>
    <t>Performance report on Eye Banking Services with Keratoplasty                                                                                                                                                 Annexure-EB1</t>
  </si>
  <si>
    <t>Donor List                                                                                                                                                                                                                                    Annexure-EB3</t>
  </si>
  <si>
    <t>Performance report on Eye Banking Services with Keratoplasty     -----                                                            Annexure-EDC1</t>
  </si>
  <si>
    <t>Sreerampore Seva Kendra o Chakshu Bank</t>
  </si>
  <si>
    <t>Medical College, Kolkata</t>
  </si>
  <si>
    <t xml:space="preserve">*Bilateral cataract = cataract in both eyes &amp; presenting  vision in better eye is &gt;3/60      </t>
  </si>
  <si>
    <t>DR. MADHUMITA BANERJEE</t>
  </si>
  <si>
    <t>Remarks - Diagnosis</t>
  </si>
  <si>
    <t>Remarks - Procedure</t>
  </si>
  <si>
    <t>RE Optical PKP</t>
  </si>
  <si>
    <t>April' 2023</t>
  </si>
  <si>
    <t>January' 2024</t>
  </si>
  <si>
    <t>February' 2024</t>
  </si>
  <si>
    <t>March' 2024</t>
  </si>
  <si>
    <t>Cumulative since April' 2023</t>
  </si>
  <si>
    <t xml:space="preserve">Other Eye Diseases 2023-24 (other than Cataract, Presbyopia &amp; School based activities ) </t>
  </si>
  <si>
    <t>CATARACT CASES IDENTIFIED DURING 2023  -2024</t>
  </si>
  <si>
    <t>Name of the District/MCH/ Pvt. Health Institution: Regional Institute of Ophthalmology, Kolkata</t>
  </si>
  <si>
    <t>PROVA</t>
  </si>
  <si>
    <t>Serampore Seva Kendra O Chakshu Bank</t>
  </si>
  <si>
    <t>LE PBK</t>
  </si>
  <si>
    <t>May' 2023</t>
  </si>
  <si>
    <t>June' 2023</t>
  </si>
  <si>
    <t xml:space="preserve">Female </t>
  </si>
  <si>
    <t>July' 2023</t>
  </si>
  <si>
    <t>LE Optical PKP</t>
  </si>
  <si>
    <t>Rajbalhat Cultural Circle</t>
  </si>
  <si>
    <t>RE PBK</t>
  </si>
  <si>
    <t>August' 2023</t>
  </si>
  <si>
    <t>For the reporting month August 2023</t>
  </si>
  <si>
    <t>Name of the District/MCH: RIO, Kolkata                                                               Reporting for the month: September 2023</t>
  </si>
  <si>
    <t>Sl. no.</t>
  </si>
  <si>
    <t>September' 2023</t>
  </si>
  <si>
    <t xml:space="preserve">RNS Eye Bank and Seva Kendra </t>
  </si>
  <si>
    <t>Reporting Month: - September 2023</t>
  </si>
  <si>
    <t>September</t>
  </si>
  <si>
    <t xml:space="preserve">Late Nirmal Kumar Bhattacharya </t>
  </si>
  <si>
    <t>Late Aman Kumar Mitra</t>
  </si>
  <si>
    <t>Late Ashok Singh</t>
  </si>
  <si>
    <t>Late Gautam Khanra</t>
  </si>
  <si>
    <t>Late Amarnath Nandy</t>
  </si>
  <si>
    <t xml:space="preserve">Male </t>
  </si>
  <si>
    <t>Late Bidut Bala Khan</t>
  </si>
  <si>
    <t>Late Pradip Kumar Roy</t>
  </si>
  <si>
    <t xml:space="preserve">Late Barun Kumar Bhattacharjee </t>
  </si>
  <si>
    <t>Late Ajoy Ghosh</t>
  </si>
  <si>
    <t>Late Tapan Kumar Pal</t>
  </si>
  <si>
    <t>Late Ghora Chand Bhandari</t>
  </si>
  <si>
    <t>Late Ashalata Bhar</t>
  </si>
  <si>
    <t xml:space="preserve">Late Swapan Mukherjee </t>
  </si>
  <si>
    <t>Late Ganesh Mallick</t>
  </si>
  <si>
    <t>Late Gita Bhandari</t>
  </si>
  <si>
    <t>Late Susuma Kamaral</t>
  </si>
  <si>
    <t xml:space="preserve">Late Amala Rani Chatterjee </t>
  </si>
  <si>
    <t xml:space="preserve">Late Xamai Lal Bannerjee </t>
  </si>
  <si>
    <t>Late Sunil Bhar</t>
  </si>
  <si>
    <t>Late Karna Mali</t>
  </si>
  <si>
    <t>Late Manowara Sil</t>
  </si>
  <si>
    <t>Late Chhaya Koley</t>
  </si>
  <si>
    <t>Late Ashima Ghosh</t>
  </si>
  <si>
    <t xml:space="preserve">Late Bani Sengupta </t>
  </si>
  <si>
    <t>Dipixa Bhadhuri</t>
  </si>
  <si>
    <t>Late Maya Basu</t>
  </si>
  <si>
    <t>Late Sankarchandra Das</t>
  </si>
  <si>
    <t>Late Shipra Ghoshal</t>
  </si>
  <si>
    <t>Late Chitharanjan Dey</t>
  </si>
  <si>
    <t>Late Chandra Mohan De</t>
  </si>
  <si>
    <t>Late Jharna Pramanick</t>
  </si>
  <si>
    <t>Late Paramesh Khan</t>
  </si>
  <si>
    <t>Late Niranjan Saha</t>
  </si>
  <si>
    <t xml:space="preserve">Late Shrabani Roy Choudhury </t>
  </si>
  <si>
    <t>Late Prithvish Kumar Bandhyopadhyay</t>
  </si>
  <si>
    <t>Late Kashinath Saha</t>
  </si>
  <si>
    <t>Late Sita Barath</t>
  </si>
  <si>
    <t>Late Alpana Majumdar</t>
  </si>
  <si>
    <t>Late Santosh Biswas</t>
  </si>
  <si>
    <t>Late Ajit Kr Saha</t>
  </si>
  <si>
    <t xml:space="preserve">Late Inderpal Singh </t>
  </si>
  <si>
    <t>Late Sivaji Kundu</t>
  </si>
  <si>
    <t>Late Narayan Halder</t>
  </si>
  <si>
    <t>Late Nesan Mallick</t>
  </si>
  <si>
    <t>Late Niranjan Roy</t>
  </si>
  <si>
    <t>Late Swapan Kundu</t>
  </si>
  <si>
    <t>Late Nantu Das</t>
  </si>
  <si>
    <t xml:space="preserve">Late Sunil Bannerjee </t>
  </si>
  <si>
    <t xml:space="preserve">Late Gowri Chakraborty </t>
  </si>
  <si>
    <t xml:space="preserve">Late Ashoka Majumdar </t>
  </si>
  <si>
    <t>Vill-Majherat,  P.S-Liluah,  Dist- Howrah- 711114</t>
  </si>
  <si>
    <t>409,  Given Road,  Kannada,  Uttarpara,  Hooghly</t>
  </si>
  <si>
    <t>Singing,  Gutierrez,  Jangipara,  Hooghly-712408</t>
  </si>
  <si>
    <t>Rudrapur,  Damjur,  Howrah-711911</t>
  </si>
  <si>
    <t>130/A,  N S Avenue,  PO+PS Serampore, Hooghly,  712201</t>
  </si>
  <si>
    <t>16 No,  Kaluraj Lane,  P.O+P.S- Rishra,  Hooghly-712248</t>
  </si>
  <si>
    <t>2,  Debalpukur,  Hind Motor,  Hooghly-712234</t>
  </si>
  <si>
    <t>56, Thakur Das Babulake, Flat No:12, 2nd Floor, P.O+P.S-Serampore, Hooghly-712201</t>
  </si>
  <si>
    <t>5/2 AC Mitra Lane,  Konnagar, Uttar Para, Hooghly-712235</t>
  </si>
  <si>
    <t xml:space="preserve">Rhulpukur Road, Chi Uah, Hooghly </t>
  </si>
  <si>
    <t>P.O-Gaurangachak, P.S- Udayanarayanpur, WB-711410</t>
  </si>
  <si>
    <t>Gulchia, P.O-Rajbalhat, P.S-Jhansipur, WB-712408</t>
  </si>
  <si>
    <t>160/3 GT Road.No 11 Rail Gate, Baidhyapally, Hooghly  - 712222</t>
  </si>
  <si>
    <t>P.O+P.S-Jhangipara,  Pin -712404</t>
  </si>
  <si>
    <t>Binal Krishba, Talia Joypur,  Howrah-711401</t>
  </si>
  <si>
    <t>Santargachi, P.S-Jagacha, Howrah-4</t>
  </si>
  <si>
    <t>42/B Ramkrishna By Lane,  Chatra, Serampore,  Hooghly-712204</t>
  </si>
  <si>
    <t>9/42,  Riyajgargh, Jadavpur, Kolkata 32</t>
  </si>
  <si>
    <t>Vill-Naskardanga, P.O-Rajbalhat, P.S-Jangipara, Hooghly-712408</t>
  </si>
  <si>
    <t>22/28/159 Karl Marx Sarani, Morepukur, Rishra-712250</t>
  </si>
  <si>
    <t>Rajbalhat, Jangipara, Hooghly-712408</t>
  </si>
  <si>
    <t>33, P C Mukherjee Road , Goannagar, Dist-Hooghly-712235</t>
  </si>
  <si>
    <t>71, Khmirjala, 2nd Bylane,  P.O- Mallickpore, P.S, Serampore, WB-712203</t>
  </si>
  <si>
    <t>46, Jhakurdan Babu Lane, Flat No:404, Omkar Apartment,  Serampore  711201</t>
  </si>
  <si>
    <t>45, K. P Saha Street,  Kolkata-700028</t>
  </si>
  <si>
    <t>35, D P Mukherjee Road,  Shreyopally,  Hooghly-712223</t>
  </si>
  <si>
    <t>Anapurna, Dakhineswar Battacharyapara, Janghipara, Hooghly-712424</t>
  </si>
  <si>
    <t>246, No:2,  Govt Colony, Makhla, Hooghly-712245</t>
  </si>
  <si>
    <t>Kandarpanagar, Kulakah, Jangipara,  Hooghly-712404</t>
  </si>
  <si>
    <t xml:space="preserve">Gultia, Rajbalhat, Jangipara,  Hooghly-712408 </t>
  </si>
  <si>
    <t xml:space="preserve">145 , Nehru Nagar Colony,  Makesh, Serampore,  Hooghly  </t>
  </si>
  <si>
    <t xml:space="preserve">5 K Road, Belgachia, Howrah-711105 </t>
  </si>
  <si>
    <t>Dubasha Housing Estate,  160, Maniktala Main Road,  Kolkata- 700054</t>
  </si>
  <si>
    <t>91/1, Sybon Road,  Po+Ps Rahara, Kolkata-700118</t>
  </si>
  <si>
    <t>1/112, Dumdum Road,  Sinthi,  P.O-Cossipore -700002</t>
  </si>
  <si>
    <t>567,  Rabindranath Sarani, P.S- Shyambazar, P.O- Bagbazar, Kolkata  700003</t>
  </si>
  <si>
    <t>Krishna Apartment,  Flat 15, , Dumdum,  700074</t>
  </si>
  <si>
    <t>339,  Kudhiram Sarani, Rabindranath, P.S-Dumdum,  700065</t>
  </si>
  <si>
    <t>17h/4, Jaharlalput Lane, P.S-Ultadanga, Kolkata-700067</t>
  </si>
  <si>
    <t>Avenilay Apartment,  TN Mukherjee Road, Delhi Road,  Chowmatra, P.O-Tarkuni, 712311</t>
  </si>
  <si>
    <t>5/1,  Ananda Chatterjee Lane,  P.O- Bag Bazar, P.S-Shyampuru, Kolkata-3</t>
  </si>
  <si>
    <t>Kurigochi, P.O+ P.S- Sonarpur, S 24 Pgs-700150</t>
  </si>
  <si>
    <t>P.O-Nanda, P.S-Singpur, Hooghly  - 712124</t>
  </si>
  <si>
    <t>14, Santi Lane, P.O-Italgacha P.S-Dumdum, N 24 Pgs-700007</t>
  </si>
  <si>
    <t>Mathew Lane, P.O+P.S-Nimta, N24pgs, Pin-49</t>
  </si>
  <si>
    <t>Bharat Gaighata, N 24 Pgs, 743249</t>
  </si>
  <si>
    <t>37, Belgachia Road,  LIC Housing And Estate,   Kolkata  700037</t>
  </si>
  <si>
    <t>Ramakrishnapally,  P.O-Rahara,  N 24 Pgs</t>
  </si>
  <si>
    <t>Lasasi Bhushan Chatterjee Lane</t>
  </si>
  <si>
    <t xml:space="preserve">Rajbalhat Cultural Circle </t>
  </si>
  <si>
    <t xml:space="preserve">RNS Eye Bank And Seva Kendra </t>
  </si>
  <si>
    <t>RIO Kolkata</t>
  </si>
  <si>
    <t>53, Sharadapalli, Bhadhreshwar, Hooghly,  712124</t>
  </si>
  <si>
    <t>Debangshu bag</t>
  </si>
  <si>
    <t>Gouri Jha</t>
  </si>
  <si>
    <t>Dilip Das</t>
  </si>
  <si>
    <t>Banamali shikari</t>
  </si>
  <si>
    <t>Chaina Roy</t>
  </si>
  <si>
    <t>Haridasi Das</t>
  </si>
  <si>
    <t>Ananda shil</t>
  </si>
  <si>
    <t>Tapan Baidya</t>
  </si>
  <si>
    <t>Savitri das</t>
  </si>
  <si>
    <t>Sahib Ali gazi</t>
  </si>
  <si>
    <t>Shibu karmakar</t>
  </si>
  <si>
    <t>Jasmina khatun</t>
  </si>
  <si>
    <t>Uttam dolui</t>
  </si>
  <si>
    <t>Nur Alam</t>
  </si>
  <si>
    <t>Nazma khatun</t>
  </si>
  <si>
    <t>Jhorina</t>
  </si>
  <si>
    <t>MD Abdul wahab</t>
  </si>
  <si>
    <t>Majida bibi</t>
  </si>
  <si>
    <t>Dinabandhu mondal</t>
  </si>
  <si>
    <t>LE limbal dermoid</t>
  </si>
  <si>
    <t>LE limbal dermoid excision +diamond burr polishing +ALK with tissue glue</t>
  </si>
  <si>
    <t xml:space="preserve">LE DSEK </t>
  </si>
  <si>
    <t xml:space="preserve">RE Healed fungal corneal ulcer </t>
  </si>
  <si>
    <t xml:space="preserve">LE leucomatous Corneal opacity </t>
  </si>
  <si>
    <t xml:space="preserve">LE non resolving fungal corneal ulcer </t>
  </si>
  <si>
    <t>LE therapeutic pkp</t>
  </si>
  <si>
    <t>LE adherent leucoma with pseudocornea</t>
  </si>
  <si>
    <t>LE optical PKP</t>
  </si>
  <si>
    <t>LE fungal corneal ulcer with impending rupture</t>
  </si>
  <si>
    <t xml:space="preserve">LE optical PKP </t>
  </si>
  <si>
    <t xml:space="preserve">RE Corneal ulcer </t>
  </si>
  <si>
    <t>RE therapeutic pkp</t>
  </si>
  <si>
    <t xml:space="preserve">RE Fusch's dystrophy + ICE syndrome </t>
  </si>
  <si>
    <t>RE limbal dermoid</t>
  </si>
  <si>
    <t>LE limbal dermoid excision+ALK</t>
  </si>
  <si>
    <t xml:space="preserve">LE BSK with corneal opacity </t>
  </si>
  <si>
    <t xml:space="preserve">LE triple procedure </t>
  </si>
  <si>
    <t xml:space="preserve">LE total corneal opacity + anterior staphyloma </t>
  </si>
  <si>
    <t>LE patch graft</t>
  </si>
  <si>
    <t xml:space="preserve">RE adherent leucoma </t>
  </si>
  <si>
    <t xml:space="preserve">LE fungal corneal ulcer </t>
  </si>
  <si>
    <t xml:space="preserve">LE corneal opacity </t>
  </si>
  <si>
    <t>LE adherent leucoma</t>
  </si>
  <si>
    <t xml:space="preserve">LE vascularised corneal opacity </t>
  </si>
  <si>
    <t>Reporting  Month: September 2023                                                       Year: 2023-2024</t>
  </si>
  <si>
    <t>Reporting for the month: September 2023</t>
  </si>
  <si>
    <t>For the reporting month September 2023</t>
  </si>
  <si>
    <t>Reporting Month: September 2023</t>
  </si>
  <si>
    <t>No. of Eye Patients attended during the Month September 2023</t>
  </si>
  <si>
    <t>No. of Cataract Cases Indentified during the Month September 2023</t>
  </si>
  <si>
    <t>No. of Cataract Operation during the month September 2023</t>
  </si>
</sst>
</file>

<file path=xl/styles.xml><?xml version="1.0" encoding="utf-8"?>
<styleSheet xmlns="http://schemas.openxmlformats.org/spreadsheetml/2006/main">
  <numFmts count="1">
    <numFmt numFmtId="164" formatCode="mmmm"/>
  </numFmts>
  <fonts count="47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9"/>
      <name val="Arial"/>
      <family val="2"/>
    </font>
    <font>
      <sz val="10"/>
      <color indexed="8"/>
      <name val="Calibri"/>
      <family val="2"/>
    </font>
    <font>
      <sz val="10"/>
      <color indexed="10"/>
      <name val="Calibri"/>
      <family val="2"/>
    </font>
    <font>
      <sz val="10"/>
      <name val="Calibri"/>
      <family val="2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8"/>
      <color rgb="FF000000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00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0.5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AAAAAA"/>
      </left>
      <right style="thin">
        <color rgb="FFAAAAAA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</borders>
  <cellStyleXfs count="3">
    <xf numFmtId="0" fontId="0" fillId="0" borderId="0"/>
    <xf numFmtId="0" fontId="39" fillId="0" borderId="0" applyNumberFormat="0" applyFill="0" applyBorder="0" applyProtection="0">
      <alignment vertical="center"/>
    </xf>
    <xf numFmtId="0" fontId="38" fillId="0" borderId="0" applyNumberFormat="0" applyFill="0" applyBorder="0" applyProtection="0">
      <alignment vertical="center"/>
    </xf>
  </cellStyleXfs>
  <cellXfs count="485">
    <xf numFmtId="0" fontId="0" fillId="0" borderId="0" xfId="0"/>
    <xf numFmtId="0" fontId="0" fillId="0" borderId="1" xfId="0" applyBorder="1"/>
    <xf numFmtId="0" fontId="0" fillId="0" borderId="0" xfId="0"/>
    <xf numFmtId="0" fontId="9" fillId="0" borderId="1" xfId="0" applyFont="1" applyBorder="1"/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0" xfId="0" applyAlignment="1"/>
    <xf numFmtId="0" fontId="10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top" wrapText="1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11" fillId="0" borderId="0" xfId="0" applyFont="1" applyFill="1" applyBorder="1"/>
    <xf numFmtId="0" fontId="11" fillId="0" borderId="0" xfId="0" applyFont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1" fontId="11" fillId="0" borderId="0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top"/>
    </xf>
    <xf numFmtId="0" fontId="12" fillId="0" borderId="1" xfId="0" applyFont="1" applyFill="1" applyBorder="1" applyAlignment="1">
      <alignment vertical="top"/>
    </xf>
    <xf numFmtId="0" fontId="11" fillId="0" borderId="1" xfId="0" applyFont="1" applyBorder="1" applyAlignment="1">
      <alignment vertical="top"/>
    </xf>
    <xf numFmtId="0" fontId="0" fillId="0" borderId="1" xfId="0" applyFill="1" applyBorder="1" applyAlignment="1">
      <alignment horizontal="left" vertical="top" wrapText="1"/>
    </xf>
    <xf numFmtId="0" fontId="9" fillId="0" borderId="1" xfId="0" applyFont="1" applyBorder="1" applyAlignment="1">
      <alignment vertical="top" wrapText="1"/>
    </xf>
    <xf numFmtId="0" fontId="0" fillId="0" borderId="1" xfId="0" applyBorder="1" applyAlignment="1">
      <alignment horizontal="center"/>
    </xf>
    <xf numFmtId="0" fontId="13" fillId="0" borderId="1" xfId="0" applyFont="1" applyBorder="1" applyAlignment="1">
      <alignment vertical="top" wrapText="1"/>
    </xf>
    <xf numFmtId="0" fontId="0" fillId="0" borderId="3" xfId="0" applyBorder="1" applyAlignment="1">
      <alignment vertical="top"/>
    </xf>
    <xf numFmtId="0" fontId="0" fillId="0" borderId="3" xfId="0" applyBorder="1" applyAlignment="1">
      <alignment vertical="top" wrapText="1"/>
    </xf>
    <xf numFmtId="0" fontId="0" fillId="0" borderId="0" xfId="0" applyBorder="1"/>
    <xf numFmtId="0" fontId="0" fillId="0" borderId="0" xfId="0" applyFill="1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0" borderId="2" xfId="0" applyBorder="1" applyAlignment="1">
      <alignment vertical="top" wrapText="1"/>
    </xf>
    <xf numFmtId="0" fontId="0" fillId="0" borderId="2" xfId="0" applyBorder="1"/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1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7" xfId="0" applyFont="1" applyFill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1" xfId="0" applyFont="1" applyFill="1" applyBorder="1" applyAlignment="1">
      <alignment vertical="top"/>
    </xf>
    <xf numFmtId="0" fontId="11" fillId="0" borderId="1" xfId="0" applyFont="1" applyBorder="1"/>
    <xf numFmtId="0" fontId="14" fillId="0" borderId="10" xfId="0" applyFont="1" applyBorder="1" applyAlignment="1">
      <alignment horizontal="center" vertical="top" textRotation="90"/>
    </xf>
    <xf numFmtId="0" fontId="14" fillId="0" borderId="11" xfId="0" applyFont="1" applyFill="1" applyBorder="1" applyAlignment="1">
      <alignment vertical="top"/>
    </xf>
    <xf numFmtId="0" fontId="14" fillId="0" borderId="11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0" fontId="14" fillId="0" borderId="10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14" fillId="0" borderId="15" xfId="0" applyFont="1" applyBorder="1" applyAlignment="1">
      <alignment vertical="top"/>
    </xf>
    <xf numFmtId="0" fontId="14" fillId="0" borderId="1" xfId="0" applyFont="1" applyFill="1" applyBorder="1" applyAlignment="1">
      <alignment vertical="top" textRotation="90"/>
    </xf>
    <xf numFmtId="0" fontId="15" fillId="0" borderId="14" xfId="0" applyFont="1" applyBorder="1" applyAlignment="1">
      <alignment vertical="top"/>
    </xf>
    <xf numFmtId="0" fontId="11" fillId="0" borderId="1" xfId="0" applyFont="1" applyBorder="1" applyAlignment="1">
      <alignment horizontal="center" vertical="center" wrapText="1"/>
    </xf>
    <xf numFmtId="0" fontId="16" fillId="0" borderId="0" xfId="0" applyFont="1" applyFill="1" applyBorder="1"/>
    <xf numFmtId="0" fontId="16" fillId="0" borderId="0" xfId="0" applyFont="1" applyFill="1"/>
    <xf numFmtId="0" fontId="16" fillId="0" borderId="0" xfId="0" applyFont="1" applyFill="1" applyAlignment="1"/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9" fillId="0" borderId="0" xfId="0" applyFont="1" applyFill="1"/>
    <xf numFmtId="0" fontId="16" fillId="0" borderId="0" xfId="0" applyFont="1" applyFill="1" applyAlignment="1">
      <alignment horizontal="center"/>
    </xf>
    <xf numFmtId="0" fontId="1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/>
    </xf>
    <xf numFmtId="0" fontId="21" fillId="0" borderId="0" xfId="0" applyFont="1" applyFill="1"/>
    <xf numFmtId="0" fontId="16" fillId="0" borderId="0" xfId="0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Fill="1" applyBorder="1"/>
    <xf numFmtId="0" fontId="22" fillId="0" borderId="1" xfId="0" applyFont="1" applyFill="1" applyBorder="1" applyAlignment="1">
      <alignment vertical="center" wrapText="1"/>
    </xf>
    <xf numFmtId="0" fontId="22" fillId="0" borderId="1" xfId="0" applyFont="1" applyFill="1" applyBorder="1"/>
    <xf numFmtId="0" fontId="18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/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 wrapText="1"/>
    </xf>
    <xf numFmtId="0" fontId="23" fillId="0" borderId="1" xfId="0" applyFont="1" applyFill="1" applyBorder="1"/>
    <xf numFmtId="0" fontId="23" fillId="0" borderId="1" xfId="0" applyFont="1" applyFill="1" applyBorder="1" applyAlignment="1">
      <alignment wrapText="1"/>
    </xf>
    <xf numFmtId="0" fontId="18" fillId="0" borderId="1" xfId="0" applyFont="1" applyFill="1" applyBorder="1" applyAlignment="1">
      <alignment vertical="center"/>
    </xf>
    <xf numFmtId="0" fontId="23" fillId="0" borderId="0" xfId="0" applyFont="1" applyFill="1"/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/>
    </xf>
    <xf numFmtId="0" fontId="21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right" vertical="center"/>
    </xf>
    <xf numFmtId="0" fontId="24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/>
    </xf>
    <xf numFmtId="0" fontId="0" fillId="0" borderId="23" xfId="0" applyFont="1" applyFill="1" applyBorder="1" applyAlignment="1">
      <alignment horizontal="center" vertical="center"/>
    </xf>
    <xf numFmtId="0" fontId="26" fillId="0" borderId="23" xfId="0" applyFont="1" applyFill="1" applyBorder="1" applyAlignment="1">
      <alignment vertical="center"/>
    </xf>
    <xf numFmtId="0" fontId="0" fillId="0" borderId="23" xfId="0" applyFont="1" applyFill="1" applyBorder="1" applyAlignment="1">
      <alignment horizontal="center"/>
    </xf>
    <xf numFmtId="0" fontId="26" fillId="0" borderId="10" xfId="0" applyFont="1" applyFill="1" applyBorder="1" applyAlignment="1">
      <alignment vertical="center" wrapText="1"/>
    </xf>
    <xf numFmtId="0" fontId="26" fillId="0" borderId="15" xfId="0" applyFont="1" applyFill="1" applyBorder="1" applyAlignment="1">
      <alignment vertical="center" wrapText="1"/>
    </xf>
    <xf numFmtId="0" fontId="0" fillId="0" borderId="10" xfId="0" applyFont="1" applyFill="1" applyBorder="1" applyAlignment="1">
      <alignment horizontal="center"/>
    </xf>
    <xf numFmtId="0" fontId="0" fillId="0" borderId="30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/>
    </xf>
    <xf numFmtId="0" fontId="0" fillId="0" borderId="31" xfId="0" applyFont="1" applyFill="1" applyBorder="1" applyAlignment="1">
      <alignment horizontal="center"/>
    </xf>
    <xf numFmtId="0" fontId="9" fillId="0" borderId="32" xfId="0" applyFont="1" applyFill="1" applyBorder="1" applyAlignment="1">
      <alignment horizontal="center"/>
    </xf>
    <xf numFmtId="0" fontId="9" fillId="0" borderId="23" xfId="0" applyFont="1" applyFill="1" applyBorder="1" applyAlignment="1">
      <alignment horizontal="center"/>
    </xf>
    <xf numFmtId="0" fontId="9" fillId="0" borderId="33" xfId="0" applyFont="1" applyFill="1" applyBorder="1" applyAlignment="1">
      <alignment horizontal="center"/>
    </xf>
    <xf numFmtId="0" fontId="0" fillId="0" borderId="36" xfId="0" applyFont="1" applyFill="1" applyBorder="1" applyAlignment="1">
      <alignment horizontal="center" vertical="center"/>
    </xf>
    <xf numFmtId="0" fontId="0" fillId="0" borderId="31" xfId="0" applyFont="1" applyFill="1" applyBorder="1"/>
    <xf numFmtId="0" fontId="0" fillId="0" borderId="30" xfId="0" applyFont="1" applyFill="1" applyBorder="1"/>
    <xf numFmtId="0" fontId="0" fillId="0" borderId="33" xfId="0" applyFont="1" applyFill="1" applyBorder="1" applyAlignment="1">
      <alignment horizontal="center"/>
    </xf>
    <xf numFmtId="0" fontId="0" fillId="0" borderId="35" xfId="0" applyFont="1" applyFill="1" applyBorder="1" applyAlignment="1">
      <alignment horizontal="center"/>
    </xf>
    <xf numFmtId="0" fontId="32" fillId="0" borderId="1" xfId="0" applyFont="1" applyFill="1" applyBorder="1" applyAlignment="1">
      <alignment horizontal="left" vertical="center" wrapText="1"/>
    </xf>
    <xf numFmtId="0" fontId="32" fillId="0" borderId="1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9" fillId="0" borderId="25" xfId="0" applyFont="1" applyFill="1" applyBorder="1" applyAlignment="1">
      <alignment horizontal="center"/>
    </xf>
    <xf numFmtId="0" fontId="33" fillId="0" borderId="1" xfId="0" applyFont="1" applyFill="1" applyBorder="1" applyAlignment="1">
      <alignment vertical="center"/>
    </xf>
    <xf numFmtId="0" fontId="33" fillId="0" borderId="3" xfId="0" applyFont="1" applyFill="1" applyBorder="1" applyAlignment="1">
      <alignment vertical="center"/>
    </xf>
    <xf numFmtId="0" fontId="33" fillId="0" borderId="23" xfId="0" applyFont="1" applyFill="1" applyBorder="1" applyAlignment="1">
      <alignment vertical="center"/>
    </xf>
    <xf numFmtId="0" fontId="33" fillId="0" borderId="3" xfId="0" applyFont="1" applyFill="1" applyBorder="1" applyAlignment="1"/>
    <xf numFmtId="0" fontId="33" fillId="0" borderId="1" xfId="0" applyFont="1" applyFill="1" applyBorder="1" applyAlignment="1"/>
    <xf numFmtId="0" fontId="0" fillId="0" borderId="12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26" fillId="0" borderId="31" xfId="0" applyFont="1" applyFill="1" applyBorder="1" applyAlignment="1">
      <alignment vertical="center" wrapText="1"/>
    </xf>
    <xf numFmtId="0" fontId="0" fillId="0" borderId="10" xfId="0" applyFont="1" applyFill="1" applyBorder="1"/>
    <xf numFmtId="0" fontId="9" fillId="0" borderId="24" xfId="0" applyFont="1" applyFill="1" applyBorder="1" applyAlignment="1">
      <alignment horizontal="center"/>
    </xf>
    <xf numFmtId="0" fontId="31" fillId="0" borderId="36" xfId="0" applyFont="1" applyFill="1" applyBorder="1" applyAlignment="1">
      <alignment horizontal="center" vertical="center"/>
    </xf>
    <xf numFmtId="0" fontId="31" fillId="0" borderId="37" xfId="0" applyFont="1" applyFill="1" applyBorder="1" applyAlignment="1">
      <alignment horizontal="center" vertical="center"/>
    </xf>
    <xf numFmtId="0" fontId="31" fillId="0" borderId="38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vertical="center"/>
    </xf>
    <xf numFmtId="0" fontId="26" fillId="0" borderId="8" xfId="0" applyFont="1" applyFill="1" applyBorder="1" applyAlignment="1">
      <alignment vertical="center" wrapText="1"/>
    </xf>
    <xf numFmtId="0" fontId="0" fillId="0" borderId="43" xfId="0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horizontal="center" vertical="center"/>
    </xf>
    <xf numFmtId="0" fontId="31" fillId="0" borderId="45" xfId="0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horizontal="center"/>
    </xf>
    <xf numFmtId="0" fontId="0" fillId="0" borderId="3" xfId="0" applyFont="1" applyFill="1" applyBorder="1"/>
    <xf numFmtId="0" fontId="0" fillId="0" borderId="34" xfId="0" applyFont="1" applyFill="1" applyBorder="1"/>
    <xf numFmtId="0" fontId="0" fillId="0" borderId="35" xfId="0" applyFont="1" applyFill="1" applyBorder="1"/>
    <xf numFmtId="0" fontId="16" fillId="0" borderId="12" xfId="0" applyFont="1" applyFill="1" applyBorder="1"/>
    <xf numFmtId="0" fontId="27" fillId="0" borderId="12" xfId="0" applyFont="1" applyFill="1" applyBorder="1"/>
    <xf numFmtId="0" fontId="26" fillId="0" borderId="24" xfId="0" applyFont="1" applyFill="1" applyBorder="1" applyAlignment="1">
      <alignment vertical="center" wrapText="1"/>
    </xf>
    <xf numFmtId="0" fontId="0" fillId="0" borderId="26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/>
    </xf>
    <xf numFmtId="0" fontId="35" fillId="0" borderId="0" xfId="0" applyFont="1" applyFill="1"/>
    <xf numFmtId="0" fontId="36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/>
    <xf numFmtId="0" fontId="0" fillId="0" borderId="1" xfId="0" applyFont="1" applyFill="1" applyBorder="1" applyAlignment="1">
      <alignment vertical="center"/>
    </xf>
    <xf numFmtId="0" fontId="0" fillId="0" borderId="10" xfId="0" applyFont="1" applyFill="1" applyBorder="1" applyAlignment="1">
      <alignment vertical="center" wrapText="1"/>
    </xf>
    <xf numFmtId="0" fontId="33" fillId="0" borderId="2" xfId="0" applyFont="1" applyFill="1" applyBorder="1" applyAlignment="1">
      <alignment vertical="center"/>
    </xf>
    <xf numFmtId="0" fontId="0" fillId="0" borderId="21" xfId="0" applyFont="1" applyFill="1" applyBorder="1" applyAlignment="1">
      <alignment horizontal="center"/>
    </xf>
    <xf numFmtId="0" fontId="0" fillId="0" borderId="26" xfId="0" applyFont="1" applyFill="1" applyBorder="1" applyAlignment="1">
      <alignment horizontal="center"/>
    </xf>
    <xf numFmtId="0" fontId="0" fillId="0" borderId="25" xfId="0" applyFont="1" applyFill="1" applyBorder="1" applyAlignment="1">
      <alignment horizontal="center"/>
    </xf>
    <xf numFmtId="0" fontId="14" fillId="7" borderId="7" xfId="0" applyFont="1" applyFill="1" applyBorder="1" applyAlignment="1">
      <alignment vertical="top"/>
    </xf>
    <xf numFmtId="0" fontId="14" fillId="7" borderId="2" xfId="0" applyFont="1" applyFill="1" applyBorder="1" applyAlignment="1">
      <alignment vertical="top"/>
    </xf>
    <xf numFmtId="0" fontId="14" fillId="7" borderId="1" xfId="0" applyFont="1" applyFill="1" applyBorder="1" applyAlignment="1">
      <alignment vertical="top"/>
    </xf>
    <xf numFmtId="0" fontId="39" fillId="0" borderId="0" xfId="1" applyNumberFormat="1" applyFont="1" applyAlignment="1">
      <alignment vertical="center"/>
    </xf>
    <xf numFmtId="0" fontId="38" fillId="0" borderId="0" xfId="2" applyNumberFormat="1" applyFont="1" applyAlignment="1">
      <alignment vertical="center"/>
    </xf>
    <xf numFmtId="0" fontId="39" fillId="0" borderId="1" xfId="1" applyFont="1" applyFill="1" applyBorder="1" applyAlignment="1"/>
    <xf numFmtId="49" fontId="40" fillId="0" borderId="1" xfId="1" applyNumberFormat="1" applyFont="1" applyFill="1" applyBorder="1" applyAlignment="1">
      <alignment vertical="top" wrapText="1"/>
    </xf>
    <xf numFmtId="0" fontId="39" fillId="0" borderId="1" xfId="1" applyNumberFormat="1" applyFont="1" applyFill="1" applyBorder="1" applyAlignment="1">
      <alignment horizontal="center"/>
    </xf>
    <xf numFmtId="49" fontId="39" fillId="0" borderId="1" xfId="1" applyNumberFormat="1" applyFont="1" applyFill="1" applyBorder="1" applyAlignment="1">
      <alignment horizontal="center"/>
    </xf>
    <xf numFmtId="49" fontId="38" fillId="0" borderId="1" xfId="1" applyNumberFormat="1" applyFont="1" applyFill="1" applyBorder="1" applyAlignment="1"/>
    <xf numFmtId="0" fontId="39" fillId="0" borderId="1" xfId="1" applyNumberFormat="1" applyFont="1" applyFill="1" applyBorder="1" applyAlignment="1"/>
    <xf numFmtId="0" fontId="39" fillId="0" borderId="1" xfId="1" applyNumberFormat="1" applyFill="1" applyBorder="1" applyAlignment="1"/>
    <xf numFmtId="49" fontId="39" fillId="0" borderId="1" xfId="1" applyNumberFormat="1" applyFont="1" applyFill="1" applyBorder="1" applyAlignment="1"/>
    <xf numFmtId="164" fontId="39" fillId="0" borderId="1" xfId="1" applyNumberFormat="1" applyFont="1" applyFill="1" applyBorder="1" applyAlignment="1"/>
    <xf numFmtId="49" fontId="40" fillId="0" borderId="1" xfId="1" applyNumberFormat="1" applyFont="1" applyFill="1" applyBorder="1" applyAlignment="1"/>
    <xf numFmtId="0" fontId="40" fillId="0" borderId="1" xfId="1" applyFont="1" applyFill="1" applyBorder="1" applyAlignment="1"/>
    <xf numFmtId="49" fontId="39" fillId="0" borderId="1" xfId="1" applyNumberFormat="1" applyFont="1" applyFill="1" applyBorder="1" applyAlignment="1">
      <alignment vertical="top"/>
    </xf>
    <xf numFmtId="49" fontId="39" fillId="0" borderId="1" xfId="1" applyNumberFormat="1" applyFont="1" applyFill="1" applyBorder="1" applyAlignment="1">
      <alignment vertical="top" wrapText="1"/>
    </xf>
    <xf numFmtId="0" fontId="39" fillId="0" borderId="1" xfId="1" applyNumberFormat="1" applyFont="1" applyFill="1" applyBorder="1" applyAlignment="1">
      <alignment vertical="top" wrapText="1"/>
    </xf>
    <xf numFmtId="0" fontId="39" fillId="0" borderId="1" xfId="1" applyFont="1" applyFill="1" applyBorder="1" applyAlignment="1">
      <alignment vertical="top"/>
    </xf>
    <xf numFmtId="0" fontId="39" fillId="0" borderId="1" xfId="1" applyFont="1" applyFill="1" applyBorder="1" applyAlignment="1">
      <alignment vertical="top" wrapText="1"/>
    </xf>
    <xf numFmtId="0" fontId="38" fillId="0" borderId="1" xfId="2" applyFont="1" applyFill="1" applyBorder="1" applyAlignment="1"/>
    <xf numFmtId="49" fontId="38" fillId="0" borderId="1" xfId="2" applyNumberFormat="1" applyFont="1" applyFill="1" applyBorder="1" applyAlignment="1"/>
    <xf numFmtId="49" fontId="3" fillId="0" borderId="10" xfId="1" applyNumberFormat="1" applyFont="1" applyFill="1" applyBorder="1" applyAlignment="1"/>
    <xf numFmtId="0" fontId="40" fillId="0" borderId="11" xfId="1" applyFont="1" applyFill="1" applyBorder="1" applyAlignment="1"/>
    <xf numFmtId="0" fontId="40" fillId="0" borderId="12" xfId="1" applyFont="1" applyFill="1" applyBorder="1" applyAlignment="1"/>
    <xf numFmtId="2" fontId="23" fillId="0" borderId="0" xfId="0" applyNumberFormat="1" applyFont="1" applyFill="1"/>
    <xf numFmtId="49" fontId="38" fillId="0" borderId="2" xfId="2" applyNumberFormat="1" applyFont="1" applyFill="1" applyBorder="1" applyAlignment="1">
      <alignment vertical="top"/>
    </xf>
    <xf numFmtId="0" fontId="41" fillId="8" borderId="1" xfId="0" applyFont="1" applyFill="1" applyBorder="1" applyAlignment="1"/>
    <xf numFmtId="0" fontId="18" fillId="9" borderId="1" xfId="0" applyFont="1" applyFill="1" applyBorder="1" applyAlignment="1">
      <alignment horizontal="center" vertical="center"/>
    </xf>
    <xf numFmtId="0" fontId="39" fillId="0" borderId="1" xfId="1" applyNumberFormat="1" applyFont="1" applyBorder="1" applyAlignment="1">
      <alignment vertical="center"/>
    </xf>
    <xf numFmtId="0" fontId="42" fillId="8" borderId="1" xfId="0" applyFont="1" applyFill="1" applyBorder="1" applyAlignment="1"/>
    <xf numFmtId="0" fontId="39" fillId="0" borderId="1" xfId="1" applyNumberFormat="1" applyFont="1" applyFill="1" applyBorder="1" applyAlignment="1">
      <alignment horizontal="center" vertical="top"/>
    </xf>
    <xf numFmtId="49" fontId="38" fillId="0" borderId="1" xfId="1" applyNumberFormat="1" applyFont="1" applyFill="1" applyBorder="1" applyAlignment="1">
      <alignment vertical="top" wrapText="1"/>
    </xf>
    <xf numFmtId="0" fontId="16" fillId="0" borderId="0" xfId="0" applyFont="1" applyFill="1" applyAlignment="1">
      <alignment horizontal="left"/>
    </xf>
    <xf numFmtId="0" fontId="43" fillId="0" borderId="1" xfId="0" applyFont="1" applyFill="1" applyBorder="1" applyAlignment="1">
      <alignment horizontal="left"/>
    </xf>
    <xf numFmtId="164" fontId="41" fillId="8" borderId="1" xfId="0" applyNumberFormat="1" applyFont="1" applyFill="1" applyBorder="1" applyAlignment="1"/>
    <xf numFmtId="49" fontId="38" fillId="0" borderId="2" xfId="2" applyNumberFormat="1" applyFont="1" applyFill="1" applyBorder="1" applyAlignment="1">
      <alignment vertical="top" wrapText="1"/>
    </xf>
    <xf numFmtId="14" fontId="38" fillId="0" borderId="2" xfId="2" applyNumberFormat="1" applyFont="1" applyFill="1" applyBorder="1" applyAlignment="1">
      <alignment vertical="top" wrapText="1"/>
    </xf>
    <xf numFmtId="0" fontId="41" fillId="0" borderId="1" xfId="0" applyFont="1" applyBorder="1" applyAlignment="1"/>
    <xf numFmtId="0" fontId="20" fillId="0" borderId="12" xfId="0" applyFont="1" applyFill="1" applyBorder="1"/>
    <xf numFmtId="0" fontId="38" fillId="0" borderId="1" xfId="2" applyNumberFormat="1" applyFont="1" applyBorder="1" applyAlignment="1">
      <alignment vertical="center"/>
    </xf>
    <xf numFmtId="49" fontId="38" fillId="0" borderId="2" xfId="2" applyNumberFormat="1" applyFont="1" applyFill="1" applyBorder="1" applyAlignment="1">
      <alignment horizontal="center" vertical="top" wrapText="1"/>
    </xf>
    <xf numFmtId="0" fontId="0" fillId="0" borderId="31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35" xfId="0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 wrapText="1"/>
    </xf>
    <xf numFmtId="0" fontId="0" fillId="0" borderId="12" xfId="0" applyFont="1" applyFill="1" applyBorder="1"/>
    <xf numFmtId="0" fontId="0" fillId="0" borderId="12" xfId="0" applyFont="1" applyFill="1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39" fillId="0" borderId="3" xfId="1" applyFont="1" applyFill="1" applyBorder="1" applyAlignment="1"/>
    <xf numFmtId="0" fontId="17" fillId="0" borderId="12" xfId="0" applyFont="1" applyFill="1" applyBorder="1"/>
    <xf numFmtId="0" fontId="0" fillId="0" borderId="34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0" fontId="42" fillId="8" borderId="1" xfId="0" applyFont="1" applyFill="1" applyBorder="1" applyAlignment="1">
      <alignment horizontal="center" vertical="top"/>
    </xf>
    <xf numFmtId="0" fontId="0" fillId="0" borderId="1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vertical="top"/>
    </xf>
    <xf numFmtId="0" fontId="42" fillId="8" borderId="47" xfId="0" applyFont="1" applyFill="1" applyBorder="1" applyAlignment="1">
      <alignment vertical="top" wrapText="1"/>
    </xf>
    <xf numFmtId="0" fontId="39" fillId="0" borderId="10" xfId="1" applyNumberFormat="1" applyFont="1" applyFill="1" applyBorder="1" applyAlignment="1">
      <alignment horizontal="right" vertical="top" wrapText="1"/>
    </xf>
    <xf numFmtId="0" fontId="44" fillId="8" borderId="1" xfId="0" applyFont="1" applyFill="1" applyBorder="1" applyAlignment="1"/>
    <xf numFmtId="0" fontId="44" fillId="8" borderId="1" xfId="0" applyNumberFormat="1" applyFont="1" applyFill="1" applyBorder="1" applyAlignment="1"/>
    <xf numFmtId="49" fontId="41" fillId="8" borderId="1" xfId="0" applyNumberFormat="1" applyFont="1" applyFill="1" applyBorder="1" applyAlignment="1">
      <alignment vertical="top" wrapText="1"/>
    </xf>
    <xf numFmtId="0" fontId="0" fillId="0" borderId="16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wrapText="1"/>
    </xf>
    <xf numFmtId="0" fontId="0" fillId="0" borderId="21" xfId="0" applyFont="1" applyFill="1" applyBorder="1" applyAlignment="1">
      <alignment horizontal="center" wrapText="1"/>
    </xf>
    <xf numFmtId="0" fontId="0" fillId="0" borderId="25" xfId="0" applyFont="1" applyFill="1" applyBorder="1" applyAlignment="1">
      <alignment horizontal="center" wrapText="1"/>
    </xf>
    <xf numFmtId="49" fontId="39" fillId="0" borderId="10" xfId="1" applyNumberFormat="1" applyFont="1" applyFill="1" applyBorder="1" applyAlignment="1">
      <alignment horizontal="left" vertical="top" wrapText="1"/>
    </xf>
    <xf numFmtId="0" fontId="39" fillId="0" borderId="1" xfId="1" applyNumberFormat="1" applyFont="1" applyFill="1" applyBorder="1" applyAlignment="1">
      <alignment horizontal="right" vertical="top" wrapText="1"/>
    </xf>
    <xf numFmtId="0" fontId="42" fillId="8" borderId="1" xfId="0" applyFont="1" applyFill="1" applyBorder="1" applyAlignment="1">
      <alignment vertical="top" wrapText="1"/>
    </xf>
    <xf numFmtId="49" fontId="41" fillId="8" borderId="1" xfId="0" applyNumberFormat="1" applyFont="1" applyFill="1" applyBorder="1" applyAlignment="1">
      <alignment horizontal="center" vertical="top" wrapText="1"/>
    </xf>
    <xf numFmtId="0" fontId="14" fillId="0" borderId="3" xfId="0" applyFont="1" applyBorder="1" applyAlignment="1">
      <alignment vertical="top"/>
    </xf>
    <xf numFmtId="0" fontId="14" fillId="0" borderId="13" xfId="0" applyFont="1" applyBorder="1" applyAlignment="1">
      <alignment horizontal="center" vertical="top" textRotation="90"/>
    </xf>
    <xf numFmtId="14" fontId="5" fillId="0" borderId="1" xfId="0" applyNumberFormat="1" applyFont="1" applyFill="1" applyBorder="1" applyAlignment="1">
      <alignment vertical="center" wrapText="1"/>
    </xf>
    <xf numFmtId="14" fontId="18" fillId="0" borderId="1" xfId="0" applyNumberFormat="1" applyFont="1" applyFill="1" applyBorder="1" applyAlignment="1">
      <alignment vertical="center" wrapText="1"/>
    </xf>
    <xf numFmtId="14" fontId="18" fillId="0" borderId="1" xfId="0" applyNumberFormat="1" applyFont="1" applyFill="1" applyBorder="1" applyAlignment="1"/>
    <xf numFmtId="14" fontId="18" fillId="0" borderId="1" xfId="0" applyNumberFormat="1" applyFont="1" applyFill="1" applyBorder="1" applyAlignment="1">
      <alignment wrapText="1"/>
    </xf>
    <xf numFmtId="49" fontId="41" fillId="8" borderId="49" xfId="0" applyNumberFormat="1" applyFont="1" applyFill="1" applyBorder="1" applyAlignment="1">
      <alignment vertical="top" wrapText="1"/>
    </xf>
    <xf numFmtId="0" fontId="39" fillId="0" borderId="12" xfId="1" applyFont="1" applyFill="1" applyBorder="1" applyAlignment="1">
      <alignment vertical="top"/>
    </xf>
    <xf numFmtId="49" fontId="39" fillId="0" borderId="2" xfId="1" applyNumberFormat="1" applyFont="1" applyFill="1" applyBorder="1" applyAlignment="1">
      <alignment vertical="top" wrapText="1"/>
    </xf>
    <xf numFmtId="0" fontId="45" fillId="10" borderId="1" xfId="0" applyFont="1" applyFill="1" applyBorder="1" applyAlignment="1">
      <alignment horizontal="center" vertical="top" wrapText="1"/>
    </xf>
    <xf numFmtId="0" fontId="45" fillId="10" borderId="1" xfId="0" applyFont="1" applyFill="1" applyBorder="1" applyAlignment="1">
      <alignment vertical="top" wrapText="1"/>
    </xf>
    <xf numFmtId="0" fontId="45" fillId="10" borderId="1" xfId="0" applyFont="1" applyFill="1" applyBorder="1" applyAlignment="1">
      <alignment horizontal="center" vertical="top"/>
    </xf>
    <xf numFmtId="0" fontId="38" fillId="0" borderId="2" xfId="2" applyNumberFormat="1" applyFont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34" xfId="0" applyFont="1" applyFill="1" applyBorder="1" applyAlignment="1">
      <alignment horizontal="center" vertical="center" wrapText="1"/>
    </xf>
    <xf numFmtId="0" fontId="0" fillId="0" borderId="33" xfId="0" applyFont="1" applyFill="1" applyBorder="1" applyAlignment="1">
      <alignment horizontal="center" vertical="center" wrapText="1"/>
    </xf>
    <xf numFmtId="0" fontId="9" fillId="0" borderId="35" xfId="0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33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9" fillId="0" borderId="50" xfId="0" applyFont="1" applyFill="1" applyBorder="1" applyAlignment="1">
      <alignment horizontal="center" vertical="center" wrapText="1"/>
    </xf>
    <xf numFmtId="49" fontId="38" fillId="0" borderId="1" xfId="1" applyNumberFormat="1" applyFont="1" applyFill="1" applyBorder="1" applyAlignment="1">
      <alignment horizontal="left" vertical="top" wrapText="1"/>
    </xf>
    <xf numFmtId="49" fontId="41" fillId="8" borderId="1" xfId="0" applyNumberFormat="1" applyFont="1" applyFill="1" applyBorder="1" applyAlignment="1"/>
    <xf numFmtId="14" fontId="41" fillId="8" borderId="1" xfId="0" applyNumberFormat="1" applyFont="1" applyFill="1" applyBorder="1" applyAlignment="1"/>
    <xf numFmtId="49" fontId="46" fillId="0" borderId="1" xfId="1" applyNumberFormat="1" applyFont="1" applyFill="1" applyBorder="1" applyAlignment="1"/>
    <xf numFmtId="0" fontId="39" fillId="0" borderId="26" xfId="1" applyFont="1" applyFill="1" applyBorder="1" applyAlignment="1"/>
    <xf numFmtId="0" fontId="41" fillId="8" borderId="51" xfId="0" applyFont="1" applyFill="1" applyBorder="1" applyAlignment="1"/>
    <xf numFmtId="0" fontId="41" fillId="8" borderId="10" xfId="0" applyFont="1" applyFill="1" applyBorder="1" applyAlignment="1"/>
    <xf numFmtId="0" fontId="41" fillId="8" borderId="12" xfId="0" applyFont="1" applyFill="1" applyBorder="1" applyAlignment="1"/>
    <xf numFmtId="0" fontId="38" fillId="0" borderId="3" xfId="2" applyFont="1" applyFill="1" applyBorder="1" applyAlignment="1"/>
    <xf numFmtId="0" fontId="45" fillId="10" borderId="1" xfId="0" applyFont="1" applyFill="1" applyBorder="1"/>
    <xf numFmtId="0" fontId="41" fillId="8" borderId="1" xfId="0" applyFont="1" applyFill="1" applyBorder="1" applyAlignment="1">
      <alignment wrapText="1"/>
    </xf>
    <xf numFmtId="0" fontId="41" fillId="8" borderId="1" xfId="0" applyFont="1" applyFill="1" applyBorder="1" applyAlignment="1">
      <alignment vertical="top"/>
    </xf>
    <xf numFmtId="0" fontId="41" fillId="0" borderId="1" xfId="0" applyFont="1" applyBorder="1" applyAlignment="1">
      <alignment vertical="top"/>
    </xf>
    <xf numFmtId="49" fontId="41" fillId="8" borderId="1" xfId="0" applyNumberFormat="1" applyFont="1" applyFill="1" applyBorder="1" applyAlignment="1">
      <alignment vertical="top"/>
    </xf>
    <xf numFmtId="0" fontId="41" fillId="8" borderId="10" xfId="0" applyFont="1" applyFill="1" applyBorder="1" applyAlignment="1">
      <alignment vertical="top"/>
    </xf>
    <xf numFmtId="0" fontId="45" fillId="10" borderId="1" xfId="0" applyFont="1" applyFill="1" applyBorder="1" applyAlignment="1">
      <alignment vertical="top"/>
    </xf>
    <xf numFmtId="0" fontId="41" fillId="8" borderId="12" xfId="0" applyFont="1" applyFill="1" applyBorder="1" applyAlignment="1">
      <alignment vertical="top"/>
    </xf>
    <xf numFmtId="14" fontId="41" fillId="8" borderId="1" xfId="0" applyNumberFormat="1" applyFont="1" applyFill="1" applyBorder="1" applyAlignment="1">
      <alignment vertical="top"/>
    </xf>
    <xf numFmtId="0" fontId="9" fillId="0" borderId="23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left" vertical="center" wrapText="1"/>
    </xf>
    <xf numFmtId="0" fontId="0" fillId="3" borderId="3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/>
    </xf>
    <xf numFmtId="0" fontId="9" fillId="0" borderId="48" xfId="0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horizontal="center" vertical="center" wrapText="1"/>
    </xf>
    <xf numFmtId="0" fontId="9" fillId="0" borderId="39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9" fillId="0" borderId="46" xfId="0" applyFont="1" applyFill="1" applyBorder="1" applyAlignment="1">
      <alignment horizontal="center" vertical="center" wrapText="1"/>
    </xf>
    <xf numFmtId="0" fontId="9" fillId="0" borderId="40" xfId="0" applyFont="1" applyFill="1" applyBorder="1" applyAlignment="1">
      <alignment horizontal="center" vertical="center" wrapText="1"/>
    </xf>
    <xf numFmtId="0" fontId="9" fillId="0" borderId="41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/>
    </xf>
    <xf numFmtId="0" fontId="9" fillId="0" borderId="23" xfId="0" applyFont="1" applyFill="1" applyBorder="1" applyAlignment="1">
      <alignment horizontal="center"/>
    </xf>
    <xf numFmtId="0" fontId="9" fillId="0" borderId="24" xfId="0" applyFont="1" applyFill="1" applyBorder="1" applyAlignment="1">
      <alignment horizontal="center"/>
    </xf>
    <xf numFmtId="0" fontId="25" fillId="0" borderId="12" xfId="0" applyFont="1" applyFill="1" applyBorder="1" applyAlignment="1">
      <alignment horizontal="center" vertical="center" wrapText="1"/>
    </xf>
    <xf numFmtId="0" fontId="25" fillId="4" borderId="22" xfId="0" applyFont="1" applyFill="1" applyBorder="1" applyAlignment="1">
      <alignment horizontal="right" vertical="center"/>
    </xf>
    <xf numFmtId="0" fontId="25" fillId="4" borderId="0" xfId="0" applyFont="1" applyFill="1" applyBorder="1" applyAlignment="1">
      <alignment horizontal="right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 wrapText="1"/>
    </xf>
    <xf numFmtId="0" fontId="25" fillId="0" borderId="41" xfId="0" applyFont="1" applyFill="1" applyBorder="1" applyAlignment="1">
      <alignment horizontal="center" vertical="center" wrapText="1"/>
    </xf>
    <xf numFmtId="0" fontId="9" fillId="0" borderId="42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/>
    </xf>
    <xf numFmtId="0" fontId="9" fillId="0" borderId="21" xfId="0" applyFont="1" applyFill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left" vertical="center"/>
    </xf>
    <xf numFmtId="0" fontId="16" fillId="3" borderId="10" xfId="0" applyFont="1" applyFill="1" applyBorder="1" applyAlignment="1">
      <alignment horizontal="left" vertical="center"/>
    </xf>
    <xf numFmtId="0" fontId="16" fillId="3" borderId="11" xfId="0" applyFont="1" applyFill="1" applyBorder="1" applyAlignment="1">
      <alignment horizontal="left" vertical="center"/>
    </xf>
    <xf numFmtId="0" fontId="16" fillId="3" borderId="12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/>
    </xf>
    <xf numFmtId="0" fontId="28" fillId="4" borderId="1" xfId="0" applyFont="1" applyFill="1" applyBorder="1" applyAlignment="1">
      <alignment horizontal="right" vertical="center"/>
    </xf>
    <xf numFmtId="0" fontId="24" fillId="0" borderId="1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left" vertical="center" wrapText="1"/>
    </xf>
    <xf numFmtId="0" fontId="27" fillId="0" borderId="15" xfId="0" applyFont="1" applyFill="1" applyBorder="1" applyAlignment="1">
      <alignment horizontal="left" vertical="center" wrapText="1"/>
    </xf>
    <xf numFmtId="0" fontId="27" fillId="0" borderId="16" xfId="0" applyFont="1" applyFill="1" applyBorder="1" applyAlignment="1">
      <alignment horizontal="left" vertical="center" wrapText="1"/>
    </xf>
    <xf numFmtId="0" fontId="29" fillId="0" borderId="10" xfId="0" applyFont="1" applyFill="1" applyBorder="1" applyAlignment="1">
      <alignment horizontal="right" vertical="center"/>
    </xf>
    <xf numFmtId="0" fontId="29" fillId="0" borderId="11" xfId="0" applyFont="1" applyFill="1" applyBorder="1" applyAlignment="1">
      <alignment horizontal="righ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left" vertical="center"/>
    </xf>
    <xf numFmtId="0" fontId="30" fillId="0" borderId="11" xfId="0" applyFont="1" applyFill="1" applyBorder="1" applyAlignment="1">
      <alignment horizontal="left" vertical="center"/>
    </xf>
    <xf numFmtId="0" fontId="30" fillId="0" borderId="12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center"/>
    </xf>
    <xf numFmtId="0" fontId="14" fillId="0" borderId="18" xfId="0" applyFont="1" applyBorder="1" applyAlignment="1">
      <alignment horizontal="center" vertical="top" textRotation="90"/>
    </xf>
    <xf numFmtId="0" fontId="14" fillId="0" borderId="19" xfId="0" applyFont="1" applyBorder="1" applyAlignment="1">
      <alignment horizontal="center" vertical="top" textRotation="90"/>
    </xf>
    <xf numFmtId="0" fontId="14" fillId="0" borderId="20" xfId="0" applyFont="1" applyBorder="1" applyAlignment="1">
      <alignment horizontal="center" vertical="top" textRotation="90"/>
    </xf>
    <xf numFmtId="0" fontId="15" fillId="0" borderId="17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17" xfId="0" applyFont="1" applyBorder="1" applyAlignment="1">
      <alignment horizontal="center" vertical="top"/>
    </xf>
    <xf numFmtId="0" fontId="15" fillId="0" borderId="4" xfId="0" applyFont="1" applyBorder="1" applyAlignment="1">
      <alignment horizontal="center" vertical="top"/>
    </xf>
    <xf numFmtId="0" fontId="16" fillId="4" borderId="1" xfId="0" applyFont="1" applyFill="1" applyBorder="1" applyAlignment="1">
      <alignment horizontal="left" vertical="center"/>
    </xf>
    <xf numFmtId="0" fontId="14" fillId="0" borderId="21" xfId="0" applyFont="1" applyBorder="1" applyAlignment="1">
      <alignment horizontal="center" vertical="top" textRotation="90"/>
    </xf>
    <xf numFmtId="0" fontId="14" fillId="0" borderId="13" xfId="0" applyFont="1" applyBorder="1" applyAlignment="1">
      <alignment horizontal="center" vertical="top" textRotation="90"/>
    </xf>
    <xf numFmtId="0" fontId="14" fillId="0" borderId="1" xfId="0" applyFont="1" applyBorder="1" applyAlignment="1">
      <alignment horizontal="center" vertical="top" textRotation="90"/>
    </xf>
    <xf numFmtId="0" fontId="15" fillId="2" borderId="10" xfId="0" applyFont="1" applyFill="1" applyBorder="1" applyAlignment="1">
      <alignment horizontal="center" vertical="top"/>
    </xf>
    <xf numFmtId="0" fontId="15" fillId="2" borderId="11" xfId="0" applyFont="1" applyFill="1" applyBorder="1" applyAlignment="1">
      <alignment horizontal="center" vertical="top"/>
    </xf>
    <xf numFmtId="0" fontId="15" fillId="2" borderId="12" xfId="0" applyFont="1" applyFill="1" applyBorder="1" applyAlignment="1">
      <alignment horizontal="center" vertical="top"/>
    </xf>
    <xf numFmtId="0" fontId="24" fillId="0" borderId="0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5" borderId="2" xfId="0" applyFont="1" applyFill="1" applyBorder="1" applyAlignment="1">
      <alignment horizontal="center" vertical="center" wrapText="1"/>
    </xf>
    <xf numFmtId="0" fontId="22" fillId="5" borderId="3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8" fillId="4" borderId="10" xfId="0" applyFont="1" applyFill="1" applyBorder="1" applyAlignment="1">
      <alignment horizontal="right" vertical="center"/>
    </xf>
    <xf numFmtId="0" fontId="28" fillId="4" borderId="11" xfId="0" applyFont="1" applyFill="1" applyBorder="1" applyAlignment="1">
      <alignment horizontal="right" vertical="center"/>
    </xf>
    <xf numFmtId="0" fontId="28" fillId="4" borderId="12" xfId="0" applyFont="1" applyFill="1" applyBorder="1" applyAlignment="1">
      <alignment horizontal="right" vertical="center"/>
    </xf>
    <xf numFmtId="0" fontId="28" fillId="4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vertical="center"/>
    </xf>
    <xf numFmtId="0" fontId="28" fillId="0" borderId="1" xfId="0" applyFont="1" applyFill="1" applyBorder="1" applyAlignment="1">
      <alignment horizontal="left" vertical="center"/>
    </xf>
    <xf numFmtId="0" fontId="21" fillId="0" borderId="1" xfId="0" applyFont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9" xfId="0" applyBorder="1" applyAlignment="1">
      <alignment horizontal="left"/>
    </xf>
    <xf numFmtId="0" fontId="0" fillId="0" borderId="1" xfId="0" applyBorder="1" applyAlignment="1">
      <alignment horizontal="left"/>
    </xf>
    <xf numFmtId="49" fontId="39" fillId="0" borderId="1" xfId="1" applyNumberFormat="1" applyFont="1" applyFill="1" applyBorder="1" applyAlignment="1">
      <alignment horizontal="center" vertical="top"/>
    </xf>
    <xf numFmtId="0" fontId="39" fillId="0" borderId="1" xfId="1" applyFont="1" applyFill="1" applyBorder="1" applyAlignment="1">
      <alignment horizontal="center" vertical="top"/>
    </xf>
    <xf numFmtId="49" fontId="39" fillId="0" borderId="1" xfId="1" applyNumberFormat="1" applyFont="1" applyFill="1" applyBorder="1" applyAlignment="1">
      <alignment horizontal="left"/>
    </xf>
    <xf numFmtId="0" fontId="39" fillId="0" borderId="1" xfId="1" applyFont="1" applyFill="1" applyBorder="1" applyAlignment="1">
      <alignment horizontal="left"/>
    </xf>
    <xf numFmtId="49" fontId="38" fillId="0" borderId="1" xfId="1" applyNumberFormat="1" applyFont="1" applyFill="1" applyBorder="1" applyAlignment="1">
      <alignment horizontal="left"/>
    </xf>
    <xf numFmtId="0" fontId="39" fillId="0" borderId="2" xfId="1" applyFont="1" applyFill="1" applyBorder="1" applyAlignment="1">
      <alignment horizontal="center" vertical="top"/>
    </xf>
    <xf numFmtId="49" fontId="39" fillId="0" borderId="1" xfId="1" applyNumberFormat="1" applyFont="1" applyFill="1" applyBorder="1" applyAlignment="1">
      <alignment horizontal="center" vertical="top" wrapText="1"/>
    </xf>
    <xf numFmtId="0" fontId="39" fillId="0" borderId="2" xfId="1" applyFont="1" applyFill="1" applyBorder="1" applyAlignment="1">
      <alignment horizontal="center" vertical="top" wrapText="1"/>
    </xf>
    <xf numFmtId="49" fontId="40" fillId="0" borderId="1" xfId="1" applyNumberFormat="1" applyFont="1" applyFill="1" applyBorder="1" applyAlignment="1">
      <alignment horizontal="left" vertical="top" wrapText="1"/>
    </xf>
    <xf numFmtId="0" fontId="40" fillId="0" borderId="1" xfId="1" applyFont="1" applyFill="1" applyBorder="1" applyAlignment="1">
      <alignment horizontal="left" vertical="top" wrapText="1"/>
    </xf>
    <xf numFmtId="49" fontId="3" fillId="0" borderId="10" xfId="1" applyNumberFormat="1" applyFont="1" applyFill="1" applyBorder="1" applyAlignment="1">
      <alignment horizontal="left"/>
    </xf>
    <xf numFmtId="0" fontId="40" fillId="0" borderId="11" xfId="1" applyFont="1" applyFill="1" applyBorder="1" applyAlignment="1">
      <alignment horizontal="left"/>
    </xf>
    <xf numFmtId="0" fontId="40" fillId="0" borderId="12" xfId="1" applyFont="1" applyFill="1" applyBorder="1" applyAlignment="1">
      <alignment horizontal="left"/>
    </xf>
    <xf numFmtId="49" fontId="3" fillId="0" borderId="1" xfId="1" applyNumberFormat="1" applyFont="1" applyFill="1" applyBorder="1" applyAlignment="1">
      <alignment horizontal="left"/>
    </xf>
    <xf numFmtId="0" fontId="40" fillId="0" borderId="1" xfId="1" applyFont="1" applyFill="1" applyBorder="1" applyAlignment="1">
      <alignment horizontal="left"/>
    </xf>
    <xf numFmtId="49" fontId="3" fillId="0" borderId="11" xfId="1" applyNumberFormat="1" applyFont="1" applyFill="1" applyBorder="1" applyAlignment="1">
      <alignment horizontal="left"/>
    </xf>
    <xf numFmtId="49" fontId="3" fillId="0" borderId="12" xfId="1" applyNumberFormat="1" applyFont="1" applyFill="1" applyBorder="1" applyAlignment="1">
      <alignment horizontal="left"/>
    </xf>
    <xf numFmtId="0" fontId="9" fillId="0" borderId="10" xfId="0" applyFont="1" applyFill="1" applyBorder="1" applyAlignment="1">
      <alignment horizontal="left" vertical="top" wrapText="1"/>
    </xf>
    <xf numFmtId="0" fontId="9" fillId="0" borderId="11" xfId="0" applyFont="1" applyFill="1" applyBorder="1" applyAlignment="1">
      <alignment horizontal="left" vertical="top" wrapText="1"/>
    </xf>
    <xf numFmtId="0" fontId="9" fillId="0" borderId="12" xfId="0" applyFont="1" applyFill="1" applyBorder="1" applyAlignment="1">
      <alignment horizontal="left" vertical="top" wrapText="1"/>
    </xf>
    <xf numFmtId="0" fontId="9" fillId="0" borderId="10" xfId="0" applyFont="1" applyBorder="1" applyAlignment="1">
      <alignment horizontal="right"/>
    </xf>
    <xf numFmtId="0" fontId="9" fillId="0" borderId="11" xfId="0" applyFont="1" applyBorder="1" applyAlignment="1">
      <alignment horizontal="right"/>
    </xf>
    <xf numFmtId="0" fontId="9" fillId="0" borderId="12" xfId="0" applyFont="1" applyBorder="1" applyAlignment="1">
      <alignment horizontal="right"/>
    </xf>
    <xf numFmtId="0" fontId="13" fillId="0" borderId="1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49" fontId="3" fillId="0" borderId="1" xfId="2" applyNumberFormat="1" applyFont="1" applyFill="1" applyBorder="1" applyAlignment="1">
      <alignment horizontal="right"/>
    </xf>
    <xf numFmtId="0" fontId="3" fillId="0" borderId="1" xfId="2" applyFont="1" applyFill="1" applyBorder="1" applyAlignment="1">
      <alignment horizontal="right"/>
    </xf>
    <xf numFmtId="49" fontId="38" fillId="0" borderId="1" xfId="2" applyNumberFormat="1" applyFont="1" applyFill="1" applyBorder="1" applyAlignment="1">
      <alignment horizontal="left"/>
    </xf>
    <xf numFmtId="0" fontId="38" fillId="0" borderId="1" xfId="2" applyFont="1" applyFill="1" applyBorder="1" applyAlignment="1">
      <alignment horizontal="left"/>
    </xf>
    <xf numFmtId="0" fontId="12" fillId="0" borderId="2" xfId="0" applyFont="1" applyFill="1" applyBorder="1" applyAlignment="1">
      <alignment horizontal="center" vertical="top" wrapText="1"/>
    </xf>
    <xf numFmtId="0" fontId="12" fillId="0" borderId="14" xfId="0" applyFont="1" applyFill="1" applyBorder="1" applyAlignment="1">
      <alignment horizontal="center" vertical="top" wrapText="1"/>
    </xf>
    <xf numFmtId="0" fontId="12" fillId="0" borderId="3" xfId="0" applyFont="1" applyFill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/>
    </xf>
    <xf numFmtId="0" fontId="11" fillId="0" borderId="14" xfId="0" applyFont="1" applyBorder="1" applyAlignment="1">
      <alignment horizontal="center" vertical="top"/>
    </xf>
    <xf numFmtId="0" fontId="11" fillId="0" borderId="3" xfId="0" applyFont="1" applyBorder="1" applyAlignment="1">
      <alignment horizontal="center" vertical="top"/>
    </xf>
    <xf numFmtId="0" fontId="12" fillId="0" borderId="1" xfId="0" applyFont="1" applyFill="1" applyBorder="1" applyAlignment="1">
      <alignment horizontal="center" vertical="top"/>
    </xf>
    <xf numFmtId="0" fontId="12" fillId="0" borderId="10" xfId="0" applyFont="1" applyFill="1" applyBorder="1" applyAlignment="1">
      <alignment horizontal="center" vertical="top" wrapText="1"/>
    </xf>
    <xf numFmtId="0" fontId="12" fillId="0" borderId="12" xfId="0" applyFont="1" applyFill="1" applyBorder="1" applyAlignment="1">
      <alignment horizontal="center" vertical="top" wrapText="1"/>
    </xf>
    <xf numFmtId="0" fontId="31" fillId="0" borderId="2" xfId="0" applyFont="1" applyFill="1" applyBorder="1" applyAlignment="1">
      <alignment horizontal="center" vertical="top" wrapText="1"/>
    </xf>
    <xf numFmtId="0" fontId="31" fillId="0" borderId="14" xfId="0" applyFont="1" applyFill="1" applyBorder="1" applyAlignment="1">
      <alignment horizontal="center" vertical="top" wrapText="1"/>
    </xf>
    <xf numFmtId="0" fontId="31" fillId="0" borderId="3" xfId="0" applyFont="1" applyFill="1" applyBorder="1" applyAlignment="1">
      <alignment horizontal="center" vertical="top" wrapText="1"/>
    </xf>
    <xf numFmtId="0" fontId="29" fillId="0" borderId="12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0" fillId="0" borderId="10" xfId="0" applyFont="1" applyFill="1" applyBorder="1" applyAlignment="1">
      <alignment horizontal="left" vertical="center"/>
    </xf>
    <xf numFmtId="0" fontId="0" fillId="0" borderId="11" xfId="0" applyFont="1" applyFill="1" applyBorder="1" applyAlignment="1">
      <alignment horizontal="left" vertical="center"/>
    </xf>
    <xf numFmtId="0" fontId="0" fillId="0" borderId="12" xfId="0" applyFont="1" applyFill="1" applyBorder="1" applyAlignment="1">
      <alignment horizontal="left" vertical="center"/>
    </xf>
    <xf numFmtId="0" fontId="12" fillId="0" borderId="10" xfId="0" applyFont="1" applyFill="1" applyBorder="1" applyAlignment="1">
      <alignment horizontal="left" vertical="center"/>
    </xf>
    <xf numFmtId="0" fontId="12" fillId="0" borderId="11" xfId="0" applyFont="1" applyFill="1" applyBorder="1" applyAlignment="1">
      <alignment horizontal="left" vertical="center"/>
    </xf>
    <xf numFmtId="0" fontId="12" fillId="0" borderId="12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top" wrapText="1"/>
    </xf>
    <xf numFmtId="0" fontId="25" fillId="0" borderId="39" xfId="0" applyFont="1" applyFill="1" applyBorder="1" applyAlignment="1">
      <alignment horizontal="center" vertical="center" wrapText="1"/>
    </xf>
    <xf numFmtId="0" fontId="0" fillId="0" borderId="43" xfId="0" applyFont="1" applyFill="1" applyBorder="1" applyAlignment="1">
      <alignment horizontal="center"/>
    </xf>
    <xf numFmtId="0" fontId="0" fillId="0" borderId="32" xfId="0" applyFont="1" applyFill="1" applyBorder="1" applyAlignment="1">
      <alignment horizontal="center"/>
    </xf>
    <xf numFmtId="0" fontId="25" fillId="0" borderId="34" xfId="0" applyFont="1" applyFill="1" applyBorder="1" applyAlignment="1">
      <alignment horizontal="center" vertical="center" wrapText="1"/>
    </xf>
    <xf numFmtId="0" fontId="25" fillId="0" borderId="35" xfId="0" applyFont="1" applyFill="1" applyBorder="1" applyAlignment="1">
      <alignment horizontal="center" vertical="center" wrapText="1"/>
    </xf>
    <xf numFmtId="0" fontId="25" fillId="0" borderId="32" xfId="0" applyFont="1" applyFill="1" applyBorder="1" applyAlignment="1">
      <alignment horizontal="center" vertical="center" wrapText="1"/>
    </xf>
    <xf numFmtId="0" fontId="25" fillId="0" borderId="33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9"/>
  <sheetViews>
    <sheetView tabSelected="1" workbookViewId="0">
      <selection activeCell="A7" sqref="A7"/>
    </sheetView>
  </sheetViews>
  <sheetFormatPr defaultColWidth="9.140625" defaultRowHeight="14.25"/>
  <cols>
    <col min="1" max="1" width="5.140625" style="61" bestFit="1" customWidth="1"/>
    <col min="2" max="2" width="26.5703125" style="61" customWidth="1"/>
    <col min="3" max="3" width="15.7109375" style="61" customWidth="1"/>
    <col min="4" max="4" width="11.7109375" style="61" bestFit="1" customWidth="1"/>
    <col min="5" max="5" width="5.5703125" style="61" bestFit="1" customWidth="1"/>
    <col min="6" max="6" width="5" style="61" bestFit="1" customWidth="1"/>
    <col min="7" max="7" width="7.140625" style="61" bestFit="1" customWidth="1"/>
    <col min="8" max="8" width="5.5703125" style="61" bestFit="1" customWidth="1"/>
    <col min="9" max="9" width="5.140625" style="61" bestFit="1" customWidth="1"/>
    <col min="10" max="10" width="6.5703125" style="61" customWidth="1"/>
    <col min="11" max="11" width="7.140625" style="61" bestFit="1" customWidth="1"/>
    <col min="12" max="12" width="5.85546875" style="61" customWidth="1"/>
    <col min="13" max="13" width="7.7109375" style="55" customWidth="1"/>
    <col min="14" max="14" width="6.7109375" style="55" customWidth="1"/>
    <col min="15" max="15" width="4.85546875" style="55" customWidth="1"/>
    <col min="16" max="16" width="5.28515625" style="55" customWidth="1"/>
    <col min="17" max="17" width="5" style="55" bestFit="1" customWidth="1"/>
    <col min="18" max="18" width="4.42578125" style="55" customWidth="1"/>
    <col min="19" max="19" width="5.85546875" style="55" bestFit="1" customWidth="1"/>
    <col min="20" max="21" width="9.42578125" style="55" bestFit="1" customWidth="1"/>
    <col min="22" max="22" width="5.85546875" style="55" bestFit="1" customWidth="1"/>
    <col min="23" max="23" width="9.140625" style="55" customWidth="1"/>
    <col min="24" max="24" width="10.42578125" style="55" customWidth="1"/>
    <col min="25" max="25" width="17.7109375" style="55" bestFit="1" customWidth="1"/>
    <col min="26" max="16384" width="9.140625" style="55"/>
  </cols>
  <sheetData>
    <row r="1" spans="1:25" s="54" customFormat="1" ht="15">
      <c r="A1" s="321" t="s">
        <v>247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  <c r="R1" s="322"/>
      <c r="S1" s="322"/>
      <c r="T1" s="322"/>
      <c r="U1" s="322"/>
      <c r="V1" s="322"/>
      <c r="W1" s="322"/>
      <c r="X1" s="322"/>
      <c r="Y1" s="322"/>
    </row>
    <row r="2" spans="1:25" s="54" customFormat="1" ht="18" customHeight="1">
      <c r="A2" s="323" t="s">
        <v>0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  <c r="R2" s="324"/>
      <c r="S2" s="324"/>
      <c r="T2" s="324"/>
      <c r="U2" s="324"/>
      <c r="V2" s="324"/>
      <c r="W2" s="324"/>
      <c r="X2" s="324"/>
      <c r="Y2" s="324"/>
    </row>
    <row r="3" spans="1:25" ht="18" customHeight="1" thickBot="1">
      <c r="A3" s="335" t="s">
        <v>315</v>
      </c>
      <c r="B3" s="336"/>
      <c r="C3" s="336"/>
      <c r="D3" s="336"/>
      <c r="E3" s="336"/>
      <c r="F3" s="336"/>
      <c r="G3" s="336"/>
      <c r="H3" s="336"/>
      <c r="I3" s="336"/>
      <c r="J3" s="336"/>
      <c r="K3" s="337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</row>
    <row r="4" spans="1:25" s="56" customFormat="1" ht="45" customHeight="1">
      <c r="A4" s="312" t="s">
        <v>316</v>
      </c>
      <c r="B4" s="315" t="s">
        <v>228</v>
      </c>
      <c r="C4" s="315" t="s">
        <v>109</v>
      </c>
      <c r="D4" s="333" t="s">
        <v>2</v>
      </c>
      <c r="E4" s="328" t="s">
        <v>172</v>
      </c>
      <c r="F4" s="329"/>
      <c r="G4" s="330"/>
      <c r="H4" s="328" t="s">
        <v>176</v>
      </c>
      <c r="I4" s="329"/>
      <c r="J4" s="330"/>
      <c r="K4" s="310" t="s">
        <v>3</v>
      </c>
      <c r="L4" s="314" t="s">
        <v>30</v>
      </c>
      <c r="M4" s="315"/>
      <c r="N4" s="316"/>
      <c r="O4" s="312" t="s">
        <v>64</v>
      </c>
      <c r="P4" s="315"/>
      <c r="Q4" s="315"/>
      <c r="R4" s="316"/>
      <c r="S4" s="325" t="s">
        <v>177</v>
      </c>
      <c r="T4" s="326"/>
      <c r="U4" s="326"/>
      <c r="V4" s="327"/>
      <c r="W4" s="478" t="s">
        <v>164</v>
      </c>
      <c r="X4" s="332" t="s">
        <v>163</v>
      </c>
      <c r="Y4" s="320" t="s">
        <v>4</v>
      </c>
    </row>
    <row r="5" spans="1:25" ht="35.25" customHeight="1" thickBot="1">
      <c r="A5" s="313"/>
      <c r="B5" s="331"/>
      <c r="C5" s="331"/>
      <c r="D5" s="334"/>
      <c r="E5" s="282" t="s">
        <v>173</v>
      </c>
      <c r="F5" s="283" t="s">
        <v>174</v>
      </c>
      <c r="G5" s="284" t="s">
        <v>175</v>
      </c>
      <c r="H5" s="282" t="s">
        <v>173</v>
      </c>
      <c r="I5" s="283" t="s">
        <v>174</v>
      </c>
      <c r="J5" s="284" t="s">
        <v>175</v>
      </c>
      <c r="K5" s="311"/>
      <c r="L5" s="285" t="s">
        <v>18</v>
      </c>
      <c r="M5" s="283" t="s">
        <v>19</v>
      </c>
      <c r="N5" s="286" t="s">
        <v>46</v>
      </c>
      <c r="O5" s="306" t="s">
        <v>65</v>
      </c>
      <c r="P5" s="305" t="s">
        <v>66</v>
      </c>
      <c r="Q5" s="305" t="s">
        <v>67</v>
      </c>
      <c r="R5" s="284" t="s">
        <v>68</v>
      </c>
      <c r="S5" s="306" t="s">
        <v>166</v>
      </c>
      <c r="T5" s="305" t="s">
        <v>167</v>
      </c>
      <c r="U5" s="305" t="s">
        <v>168</v>
      </c>
      <c r="V5" s="284" t="s">
        <v>169</v>
      </c>
      <c r="W5" s="483"/>
      <c r="X5" s="484"/>
      <c r="Y5" s="320"/>
    </row>
    <row r="6" spans="1:25" ht="15">
      <c r="A6" s="276" t="s">
        <v>35</v>
      </c>
      <c r="B6" s="274" t="s">
        <v>36</v>
      </c>
      <c r="C6" s="274" t="s">
        <v>37</v>
      </c>
      <c r="D6" s="275" t="s">
        <v>115</v>
      </c>
      <c r="E6" s="276" t="s">
        <v>100</v>
      </c>
      <c r="F6" s="274" t="s">
        <v>101</v>
      </c>
      <c r="G6" s="278" t="s">
        <v>102</v>
      </c>
      <c r="H6" s="276" t="s">
        <v>116</v>
      </c>
      <c r="I6" s="274" t="s">
        <v>117</v>
      </c>
      <c r="J6" s="278" t="s">
        <v>103</v>
      </c>
      <c r="K6" s="279" t="s">
        <v>118</v>
      </c>
      <c r="L6" s="280" t="s">
        <v>104</v>
      </c>
      <c r="M6" s="274" t="s">
        <v>119</v>
      </c>
      <c r="N6" s="281" t="s">
        <v>120</v>
      </c>
      <c r="O6" s="276" t="s">
        <v>121</v>
      </c>
      <c r="P6" s="274" t="s">
        <v>141</v>
      </c>
      <c r="Q6" s="274" t="s">
        <v>142</v>
      </c>
      <c r="R6" s="278" t="s">
        <v>122</v>
      </c>
      <c r="S6" s="276" t="s">
        <v>123</v>
      </c>
      <c r="T6" s="274" t="s">
        <v>124</v>
      </c>
      <c r="U6" s="274" t="s">
        <v>125</v>
      </c>
      <c r="V6" s="278" t="s">
        <v>126</v>
      </c>
      <c r="W6" s="481" t="s">
        <v>127</v>
      </c>
      <c r="X6" s="482" t="s">
        <v>128</v>
      </c>
      <c r="Y6" s="166"/>
    </row>
    <row r="7" spans="1:25" ht="15.75">
      <c r="A7" s="124">
        <v>1</v>
      </c>
      <c r="B7" s="143" t="s">
        <v>252</v>
      </c>
      <c r="C7" s="106" t="s">
        <v>262</v>
      </c>
      <c r="D7" s="150" t="s">
        <v>263</v>
      </c>
      <c r="E7" s="148">
        <v>0</v>
      </c>
      <c r="F7" s="105">
        <v>0</v>
      </c>
      <c r="G7" s="125">
        <v>0</v>
      </c>
      <c r="H7" s="129">
        <v>0</v>
      </c>
      <c r="I7" s="107">
        <v>23</v>
      </c>
      <c r="J7" s="130">
        <v>76</v>
      </c>
      <c r="K7" s="153">
        <f t="shared" ref="K7:K23" si="0">E7+F7+G7+H7+I7+J7</f>
        <v>99</v>
      </c>
      <c r="L7" s="233">
        <v>52</v>
      </c>
      <c r="M7" s="107">
        <v>47</v>
      </c>
      <c r="N7" s="246">
        <v>0</v>
      </c>
      <c r="O7" s="234">
        <v>12</v>
      </c>
      <c r="P7" s="235">
        <v>38</v>
      </c>
      <c r="Q7" s="235">
        <v>42</v>
      </c>
      <c r="R7" s="236">
        <v>7</v>
      </c>
      <c r="S7" s="234">
        <v>10</v>
      </c>
      <c r="T7" s="235">
        <v>54</v>
      </c>
      <c r="U7" s="235">
        <v>30</v>
      </c>
      <c r="V7" s="236">
        <v>5</v>
      </c>
      <c r="W7" s="129">
        <v>3</v>
      </c>
      <c r="X7" s="130">
        <v>93</v>
      </c>
      <c r="Y7" s="167" t="s">
        <v>264</v>
      </c>
    </row>
    <row r="8" spans="1:25" ht="15.75">
      <c r="A8" s="124">
        <v>2</v>
      </c>
      <c r="B8" s="143" t="s">
        <v>253</v>
      </c>
      <c r="C8" s="106" t="s">
        <v>262</v>
      </c>
      <c r="D8" s="150" t="s">
        <v>263</v>
      </c>
      <c r="E8" s="148">
        <v>0</v>
      </c>
      <c r="F8" s="105">
        <v>0</v>
      </c>
      <c r="G8" s="125">
        <v>0</v>
      </c>
      <c r="H8" s="124">
        <v>0</v>
      </c>
      <c r="I8" s="105">
        <v>25</v>
      </c>
      <c r="J8" s="226">
        <v>63</v>
      </c>
      <c r="K8" s="153">
        <f t="shared" si="0"/>
        <v>88</v>
      </c>
      <c r="L8" s="233">
        <v>54</v>
      </c>
      <c r="M8" s="107">
        <v>34</v>
      </c>
      <c r="N8" s="246">
        <v>0</v>
      </c>
      <c r="O8" s="234">
        <v>11</v>
      </c>
      <c r="P8" s="235">
        <v>33</v>
      </c>
      <c r="Q8" s="235">
        <v>37</v>
      </c>
      <c r="R8" s="236">
        <v>7</v>
      </c>
      <c r="S8" s="234">
        <v>9</v>
      </c>
      <c r="T8" s="235">
        <v>48</v>
      </c>
      <c r="U8" s="235">
        <v>27</v>
      </c>
      <c r="V8" s="236">
        <v>4</v>
      </c>
      <c r="W8" s="129">
        <v>3</v>
      </c>
      <c r="X8" s="130">
        <v>82</v>
      </c>
      <c r="Y8" s="167"/>
    </row>
    <row r="9" spans="1:25" ht="15.75">
      <c r="A9" s="124">
        <v>3</v>
      </c>
      <c r="B9" s="143" t="s">
        <v>254</v>
      </c>
      <c r="C9" s="106" t="s">
        <v>262</v>
      </c>
      <c r="D9" s="150" t="s">
        <v>263</v>
      </c>
      <c r="E9" s="148">
        <v>0</v>
      </c>
      <c r="F9" s="105">
        <v>0</v>
      </c>
      <c r="G9" s="125">
        <v>0</v>
      </c>
      <c r="H9" s="124">
        <v>0</v>
      </c>
      <c r="I9" s="105">
        <v>40</v>
      </c>
      <c r="J9" s="226">
        <v>24</v>
      </c>
      <c r="K9" s="153">
        <f t="shared" si="0"/>
        <v>64</v>
      </c>
      <c r="L9" s="254">
        <v>38</v>
      </c>
      <c r="M9" s="107">
        <v>26</v>
      </c>
      <c r="N9" s="246">
        <v>0</v>
      </c>
      <c r="O9" s="234">
        <v>8</v>
      </c>
      <c r="P9" s="235">
        <v>24</v>
      </c>
      <c r="Q9" s="235">
        <v>28</v>
      </c>
      <c r="R9" s="236">
        <v>4</v>
      </c>
      <c r="S9" s="234">
        <v>6</v>
      </c>
      <c r="T9" s="235">
        <v>35</v>
      </c>
      <c r="U9" s="235">
        <v>17</v>
      </c>
      <c r="V9" s="236">
        <v>6</v>
      </c>
      <c r="W9" s="129">
        <v>2</v>
      </c>
      <c r="X9" s="130">
        <v>60</v>
      </c>
      <c r="Y9" s="167"/>
    </row>
    <row r="10" spans="1:25" ht="15.75">
      <c r="A10" s="124">
        <v>4</v>
      </c>
      <c r="B10" s="143" t="s">
        <v>255</v>
      </c>
      <c r="C10" s="106" t="s">
        <v>262</v>
      </c>
      <c r="D10" s="150" t="s">
        <v>263</v>
      </c>
      <c r="E10" s="148">
        <v>0</v>
      </c>
      <c r="F10" s="105">
        <v>0</v>
      </c>
      <c r="G10" s="125">
        <v>0</v>
      </c>
      <c r="H10" s="124">
        <v>0</v>
      </c>
      <c r="I10" s="105">
        <v>39</v>
      </c>
      <c r="J10" s="226">
        <v>27</v>
      </c>
      <c r="K10" s="153">
        <f t="shared" si="0"/>
        <v>66</v>
      </c>
      <c r="L10" s="233">
        <v>37</v>
      </c>
      <c r="M10" s="107">
        <v>29</v>
      </c>
      <c r="N10" s="246">
        <v>0</v>
      </c>
      <c r="O10" s="234">
        <v>7</v>
      </c>
      <c r="P10" s="235">
        <v>26</v>
      </c>
      <c r="Q10" s="235">
        <v>30</v>
      </c>
      <c r="R10" s="236">
        <v>3</v>
      </c>
      <c r="S10" s="234">
        <v>7</v>
      </c>
      <c r="T10" s="235">
        <v>36</v>
      </c>
      <c r="U10" s="235">
        <v>20</v>
      </c>
      <c r="V10" s="236">
        <v>3</v>
      </c>
      <c r="W10" s="129">
        <v>2</v>
      </c>
      <c r="X10" s="130">
        <v>62</v>
      </c>
      <c r="Y10" s="167"/>
    </row>
    <row r="11" spans="1:25" ht="15.75">
      <c r="A11" s="124">
        <v>5</v>
      </c>
      <c r="B11" s="143" t="s">
        <v>274</v>
      </c>
      <c r="C11" s="106" t="s">
        <v>262</v>
      </c>
      <c r="D11" s="150" t="s">
        <v>263</v>
      </c>
      <c r="E11" s="148">
        <v>0</v>
      </c>
      <c r="F11" s="105">
        <v>0</v>
      </c>
      <c r="G11" s="125">
        <v>0</v>
      </c>
      <c r="H11" s="124">
        <v>0</v>
      </c>
      <c r="I11" s="105">
        <v>45</v>
      </c>
      <c r="J11" s="226">
        <v>18</v>
      </c>
      <c r="K11" s="153">
        <f t="shared" si="0"/>
        <v>63</v>
      </c>
      <c r="L11" s="254">
        <v>36</v>
      </c>
      <c r="M11" s="107">
        <v>27</v>
      </c>
      <c r="N11" s="246">
        <v>0</v>
      </c>
      <c r="O11" s="234">
        <v>5</v>
      </c>
      <c r="P11" s="235">
        <v>27</v>
      </c>
      <c r="Q11" s="235">
        <v>26</v>
      </c>
      <c r="R11" s="236">
        <v>5</v>
      </c>
      <c r="S11" s="234">
        <v>4</v>
      </c>
      <c r="T11" s="235">
        <v>37</v>
      </c>
      <c r="U11" s="235">
        <v>15</v>
      </c>
      <c r="V11" s="236">
        <v>7</v>
      </c>
      <c r="W11" s="129">
        <v>2</v>
      </c>
      <c r="X11" s="130">
        <v>59</v>
      </c>
      <c r="Y11" s="167"/>
    </row>
    <row r="12" spans="1:25" ht="15.75">
      <c r="A12" s="124">
        <v>6</v>
      </c>
      <c r="B12" s="179" t="s">
        <v>276</v>
      </c>
      <c r="C12" s="106" t="s">
        <v>262</v>
      </c>
      <c r="D12" s="150" t="s">
        <v>263</v>
      </c>
      <c r="E12" s="170">
        <v>0</v>
      </c>
      <c r="F12" s="156">
        <v>0</v>
      </c>
      <c r="G12" s="160">
        <v>0</v>
      </c>
      <c r="H12" s="159">
        <v>0</v>
      </c>
      <c r="I12" s="156">
        <v>48</v>
      </c>
      <c r="J12" s="227">
        <v>159</v>
      </c>
      <c r="K12" s="153">
        <f t="shared" si="0"/>
        <v>207</v>
      </c>
      <c r="L12" s="254">
        <v>91</v>
      </c>
      <c r="M12" s="107">
        <v>116</v>
      </c>
      <c r="N12" s="246">
        <v>0</v>
      </c>
      <c r="O12" s="234">
        <v>25</v>
      </c>
      <c r="P12" s="235">
        <v>79</v>
      </c>
      <c r="Q12" s="235">
        <v>87</v>
      </c>
      <c r="R12" s="236">
        <v>16</v>
      </c>
      <c r="S12" s="234">
        <v>21</v>
      </c>
      <c r="T12" s="235">
        <v>114</v>
      </c>
      <c r="U12" s="235">
        <v>62</v>
      </c>
      <c r="V12" s="236">
        <v>10</v>
      </c>
      <c r="W12" s="479">
        <v>5</v>
      </c>
      <c r="X12" s="162">
        <v>197</v>
      </c>
      <c r="Y12" s="167"/>
    </row>
    <row r="13" spans="1:25" ht="16.5" thickBot="1">
      <c r="A13" s="126">
        <v>7</v>
      </c>
      <c r="B13" s="145" t="s">
        <v>280</v>
      </c>
      <c r="C13" s="119" t="s">
        <v>262</v>
      </c>
      <c r="D13" s="168" t="s">
        <v>263</v>
      </c>
      <c r="E13" s="126">
        <v>0</v>
      </c>
      <c r="F13" s="118">
        <v>0</v>
      </c>
      <c r="G13" s="127">
        <v>0</v>
      </c>
      <c r="H13" s="126">
        <v>0</v>
      </c>
      <c r="I13" s="118">
        <v>27</v>
      </c>
      <c r="J13" s="277">
        <v>31</v>
      </c>
      <c r="K13" s="154">
        <f t="shared" si="0"/>
        <v>58</v>
      </c>
      <c r="L13" s="256">
        <v>32</v>
      </c>
      <c r="M13" s="120">
        <v>26</v>
      </c>
      <c r="N13" s="127">
        <v>0</v>
      </c>
      <c r="O13" s="242">
        <v>6</v>
      </c>
      <c r="P13" s="243">
        <v>22</v>
      </c>
      <c r="Q13" s="243">
        <v>24</v>
      </c>
      <c r="R13" s="244">
        <v>6</v>
      </c>
      <c r="S13" s="242">
        <v>8</v>
      </c>
      <c r="T13" s="243">
        <v>30</v>
      </c>
      <c r="U13" s="243">
        <v>16</v>
      </c>
      <c r="V13" s="244">
        <v>4</v>
      </c>
      <c r="W13" s="480">
        <v>2</v>
      </c>
      <c r="X13" s="137">
        <v>54</v>
      </c>
      <c r="Y13" s="167"/>
    </row>
    <row r="14" spans="1:25" ht="15.75">
      <c r="A14" s="128">
        <v>8</v>
      </c>
      <c r="B14" s="144" t="s">
        <v>256</v>
      </c>
      <c r="C14" s="116" t="s">
        <v>262</v>
      </c>
      <c r="D14" s="122" t="s">
        <v>263</v>
      </c>
      <c r="E14" s="171">
        <v>0</v>
      </c>
      <c r="F14" s="172">
        <v>0</v>
      </c>
      <c r="G14" s="173">
        <v>0</v>
      </c>
      <c r="H14" s="169">
        <v>0</v>
      </c>
      <c r="I14" s="115">
        <v>23</v>
      </c>
      <c r="J14" s="229">
        <v>37</v>
      </c>
      <c r="K14" s="155">
        <f t="shared" si="0"/>
        <v>60</v>
      </c>
      <c r="L14" s="181">
        <v>39</v>
      </c>
      <c r="M14" s="117">
        <v>21</v>
      </c>
      <c r="N14" s="253">
        <v>0</v>
      </c>
      <c r="O14" s="239">
        <v>7</v>
      </c>
      <c r="P14" s="240">
        <v>24</v>
      </c>
      <c r="Q14" s="240">
        <v>26</v>
      </c>
      <c r="R14" s="241">
        <v>3</v>
      </c>
      <c r="S14" s="239">
        <v>5</v>
      </c>
      <c r="T14" s="240">
        <v>36</v>
      </c>
      <c r="U14" s="240">
        <v>17</v>
      </c>
      <c r="V14" s="241">
        <v>2</v>
      </c>
      <c r="W14" s="181">
        <v>2</v>
      </c>
      <c r="X14" s="138">
        <v>56</v>
      </c>
      <c r="Y14" s="167"/>
    </row>
    <row r="15" spans="1:25" ht="15.75">
      <c r="A15" s="124">
        <v>9</v>
      </c>
      <c r="B15" s="143" t="s">
        <v>257</v>
      </c>
      <c r="C15" s="157" t="s">
        <v>262</v>
      </c>
      <c r="D15" s="158" t="s">
        <v>263</v>
      </c>
      <c r="E15" s="159">
        <v>0</v>
      </c>
      <c r="F15" s="156">
        <v>0</v>
      </c>
      <c r="G15" s="160">
        <v>0</v>
      </c>
      <c r="H15" s="170">
        <v>0</v>
      </c>
      <c r="I15" s="156">
        <v>19</v>
      </c>
      <c r="J15" s="227">
        <v>17</v>
      </c>
      <c r="K15" s="161">
        <f t="shared" si="0"/>
        <v>36</v>
      </c>
      <c r="L15" s="255">
        <v>20</v>
      </c>
      <c r="M15" s="107">
        <v>16</v>
      </c>
      <c r="N15" s="246">
        <v>0</v>
      </c>
      <c r="O15" s="234">
        <v>4</v>
      </c>
      <c r="P15" s="235">
        <v>14</v>
      </c>
      <c r="Q15" s="235">
        <v>15</v>
      </c>
      <c r="R15" s="236">
        <v>3</v>
      </c>
      <c r="S15" s="234">
        <v>4</v>
      </c>
      <c r="T15" s="235">
        <v>20</v>
      </c>
      <c r="U15" s="235">
        <v>10</v>
      </c>
      <c r="V15" s="236">
        <v>2</v>
      </c>
      <c r="W15" s="180">
        <v>1</v>
      </c>
      <c r="X15" s="162">
        <v>34</v>
      </c>
      <c r="Y15" s="167"/>
    </row>
    <row r="16" spans="1:25" ht="15.75">
      <c r="A16" s="124">
        <v>10</v>
      </c>
      <c r="B16" s="143" t="s">
        <v>258</v>
      </c>
      <c r="C16" s="157" t="s">
        <v>262</v>
      </c>
      <c r="D16" s="158" t="s">
        <v>263</v>
      </c>
      <c r="E16" s="159">
        <v>0</v>
      </c>
      <c r="F16" s="156">
        <v>0</v>
      </c>
      <c r="G16" s="160">
        <v>0</v>
      </c>
      <c r="H16" s="170">
        <v>0</v>
      </c>
      <c r="I16" s="156">
        <v>57</v>
      </c>
      <c r="J16" s="227">
        <v>12</v>
      </c>
      <c r="K16" s="161">
        <f t="shared" si="0"/>
        <v>69</v>
      </c>
      <c r="L16" s="255">
        <v>37</v>
      </c>
      <c r="M16" s="107">
        <v>32</v>
      </c>
      <c r="N16" s="246">
        <v>0</v>
      </c>
      <c r="O16" s="234">
        <v>8</v>
      </c>
      <c r="P16" s="235">
        <v>26</v>
      </c>
      <c r="Q16" s="235">
        <v>29</v>
      </c>
      <c r="R16" s="236">
        <v>6</v>
      </c>
      <c r="S16" s="234">
        <v>7</v>
      </c>
      <c r="T16" s="235">
        <v>38</v>
      </c>
      <c r="U16" s="235">
        <v>19</v>
      </c>
      <c r="V16" s="236">
        <v>5</v>
      </c>
      <c r="W16" s="180">
        <v>2</v>
      </c>
      <c r="X16" s="162">
        <v>65</v>
      </c>
      <c r="Y16" s="167"/>
    </row>
    <row r="17" spans="1:25" ht="15.75">
      <c r="A17" s="124">
        <v>11</v>
      </c>
      <c r="B17" s="143" t="s">
        <v>282</v>
      </c>
      <c r="C17" s="157" t="s">
        <v>262</v>
      </c>
      <c r="D17" s="158" t="s">
        <v>263</v>
      </c>
      <c r="E17" s="159">
        <v>0</v>
      </c>
      <c r="F17" s="156">
        <v>0</v>
      </c>
      <c r="G17" s="160">
        <v>0</v>
      </c>
      <c r="H17" s="170">
        <v>0</v>
      </c>
      <c r="I17" s="156">
        <v>26</v>
      </c>
      <c r="J17" s="227">
        <v>47</v>
      </c>
      <c r="K17" s="161">
        <f t="shared" si="0"/>
        <v>73</v>
      </c>
      <c r="L17" s="255">
        <v>36</v>
      </c>
      <c r="M17" s="107">
        <v>37</v>
      </c>
      <c r="N17" s="246">
        <v>0</v>
      </c>
      <c r="O17" s="234">
        <v>7</v>
      </c>
      <c r="P17" s="235">
        <v>27</v>
      </c>
      <c r="Q17" s="235">
        <v>31</v>
      </c>
      <c r="R17" s="236">
        <v>8</v>
      </c>
      <c r="S17" s="234">
        <v>7</v>
      </c>
      <c r="T17" s="235">
        <v>40</v>
      </c>
      <c r="U17" s="235">
        <v>22</v>
      </c>
      <c r="V17" s="236">
        <v>4</v>
      </c>
      <c r="W17" s="180">
        <v>2</v>
      </c>
      <c r="X17" s="162">
        <v>69</v>
      </c>
      <c r="Y17" s="167"/>
    </row>
    <row r="18" spans="1:25" s="54" customFormat="1" ht="16.5" thickBot="1">
      <c r="A18" s="126">
        <v>12</v>
      </c>
      <c r="B18" s="145" t="s">
        <v>281</v>
      </c>
      <c r="C18" s="119" t="s">
        <v>262</v>
      </c>
      <c r="D18" s="168" t="s">
        <v>263</v>
      </c>
      <c r="E18" s="126">
        <v>1</v>
      </c>
      <c r="F18" s="118">
        <v>0</v>
      </c>
      <c r="G18" s="127">
        <v>0</v>
      </c>
      <c r="H18" s="149">
        <v>0</v>
      </c>
      <c r="I18" s="118">
        <v>22</v>
      </c>
      <c r="J18" s="228">
        <v>54</v>
      </c>
      <c r="K18" s="154">
        <f t="shared" si="0"/>
        <v>77</v>
      </c>
      <c r="L18" s="256">
        <v>43</v>
      </c>
      <c r="M18" s="120">
        <v>34</v>
      </c>
      <c r="N18" s="127">
        <v>0</v>
      </c>
      <c r="O18" s="242">
        <v>9</v>
      </c>
      <c r="P18" s="243">
        <v>29</v>
      </c>
      <c r="Q18" s="243">
        <v>33</v>
      </c>
      <c r="R18" s="244">
        <v>6</v>
      </c>
      <c r="S18" s="242">
        <v>8</v>
      </c>
      <c r="T18" s="243">
        <v>42</v>
      </c>
      <c r="U18" s="243">
        <v>24</v>
      </c>
      <c r="V18" s="244">
        <v>3</v>
      </c>
      <c r="W18" s="182">
        <v>2</v>
      </c>
      <c r="X18" s="137">
        <v>73</v>
      </c>
      <c r="Y18" s="167"/>
    </row>
    <row r="19" spans="1:25" ht="15.75">
      <c r="A19" s="128">
        <v>13</v>
      </c>
      <c r="B19" s="146" t="s">
        <v>291</v>
      </c>
      <c r="C19" s="116" t="s">
        <v>262</v>
      </c>
      <c r="D19" s="122" t="s">
        <v>263</v>
      </c>
      <c r="E19" s="171">
        <v>0</v>
      </c>
      <c r="F19" s="172">
        <v>0</v>
      </c>
      <c r="G19" s="173">
        <v>0</v>
      </c>
      <c r="H19" s="128">
        <v>0</v>
      </c>
      <c r="I19" s="115">
        <v>19</v>
      </c>
      <c r="J19" s="230">
        <v>24</v>
      </c>
      <c r="K19" s="155">
        <f t="shared" si="0"/>
        <v>43</v>
      </c>
      <c r="L19" s="181">
        <v>26</v>
      </c>
      <c r="M19" s="117">
        <v>17</v>
      </c>
      <c r="N19" s="253">
        <v>0</v>
      </c>
      <c r="O19" s="239">
        <v>5</v>
      </c>
      <c r="P19" s="240">
        <v>16</v>
      </c>
      <c r="Q19" s="240">
        <v>19</v>
      </c>
      <c r="R19" s="241">
        <v>3</v>
      </c>
      <c r="S19" s="239">
        <v>4</v>
      </c>
      <c r="T19" s="240">
        <v>24</v>
      </c>
      <c r="U19" s="240">
        <v>13</v>
      </c>
      <c r="V19" s="241">
        <v>2</v>
      </c>
      <c r="W19" s="181">
        <v>1</v>
      </c>
      <c r="X19" s="138">
        <v>41</v>
      </c>
      <c r="Y19" s="223"/>
    </row>
    <row r="20" spans="1:25" ht="15.75">
      <c r="A20" s="124">
        <v>14</v>
      </c>
      <c r="B20" s="147" t="s">
        <v>259</v>
      </c>
      <c r="C20" s="106" t="s">
        <v>262</v>
      </c>
      <c r="D20" s="121" t="s">
        <v>263</v>
      </c>
      <c r="E20" s="124">
        <v>0</v>
      </c>
      <c r="F20" s="105">
        <v>0</v>
      </c>
      <c r="G20" s="125">
        <v>0</v>
      </c>
      <c r="H20" s="124">
        <v>0</v>
      </c>
      <c r="I20" s="105">
        <v>40</v>
      </c>
      <c r="J20" s="226">
        <v>59</v>
      </c>
      <c r="K20" s="153">
        <f t="shared" si="0"/>
        <v>99</v>
      </c>
      <c r="L20" s="233">
        <v>53</v>
      </c>
      <c r="M20" s="107">
        <v>46</v>
      </c>
      <c r="N20" s="246">
        <v>0</v>
      </c>
      <c r="O20" s="234">
        <v>9</v>
      </c>
      <c r="P20" s="235">
        <v>41</v>
      </c>
      <c r="Q20" s="235">
        <v>44</v>
      </c>
      <c r="R20" s="236">
        <v>5</v>
      </c>
      <c r="S20" s="234">
        <v>13</v>
      </c>
      <c r="T20" s="235">
        <v>51</v>
      </c>
      <c r="U20" s="235">
        <v>28</v>
      </c>
      <c r="V20" s="236">
        <v>7</v>
      </c>
      <c r="W20" s="233">
        <v>3</v>
      </c>
      <c r="X20" s="130">
        <v>93</v>
      </c>
      <c r="Y20" s="167"/>
    </row>
    <row r="21" spans="1:25" ht="15.75">
      <c r="A21" s="124">
        <v>15</v>
      </c>
      <c r="B21" s="147" t="s">
        <v>260</v>
      </c>
      <c r="C21" s="106" t="s">
        <v>262</v>
      </c>
      <c r="D21" s="121" t="s">
        <v>263</v>
      </c>
      <c r="E21" s="124">
        <v>1</v>
      </c>
      <c r="F21" s="105">
        <v>0</v>
      </c>
      <c r="G21" s="125">
        <v>0</v>
      </c>
      <c r="H21" s="124">
        <v>0</v>
      </c>
      <c r="I21" s="105">
        <v>27</v>
      </c>
      <c r="J21" s="226">
        <v>36</v>
      </c>
      <c r="K21" s="153">
        <f t="shared" si="0"/>
        <v>64</v>
      </c>
      <c r="L21" s="233">
        <v>35</v>
      </c>
      <c r="M21" s="107">
        <v>29</v>
      </c>
      <c r="N21" s="246">
        <v>0</v>
      </c>
      <c r="O21" s="234">
        <v>5</v>
      </c>
      <c r="P21" s="235">
        <v>27</v>
      </c>
      <c r="Q21" s="235">
        <v>27</v>
      </c>
      <c r="R21" s="236">
        <v>5</v>
      </c>
      <c r="S21" s="234">
        <v>6</v>
      </c>
      <c r="T21" s="235">
        <v>35</v>
      </c>
      <c r="U21" s="235">
        <v>20</v>
      </c>
      <c r="V21" s="236">
        <v>3</v>
      </c>
      <c r="W21" s="233">
        <v>1</v>
      </c>
      <c r="X21" s="130">
        <v>62</v>
      </c>
      <c r="Y21" s="167"/>
    </row>
    <row r="22" spans="1:25" ht="15.75">
      <c r="A22" s="124">
        <v>16</v>
      </c>
      <c r="B22" s="147" t="s">
        <v>261</v>
      </c>
      <c r="C22" s="106" t="s">
        <v>262</v>
      </c>
      <c r="D22" s="121" t="s">
        <v>263</v>
      </c>
      <c r="E22" s="124">
        <v>1</v>
      </c>
      <c r="F22" s="105">
        <v>0</v>
      </c>
      <c r="G22" s="125">
        <v>0</v>
      </c>
      <c r="H22" s="124">
        <v>0</v>
      </c>
      <c r="I22" s="105">
        <v>73</v>
      </c>
      <c r="J22" s="226">
        <v>93</v>
      </c>
      <c r="K22" s="153">
        <f t="shared" si="0"/>
        <v>167</v>
      </c>
      <c r="L22" s="233">
        <v>108</v>
      </c>
      <c r="M22" s="107">
        <v>59</v>
      </c>
      <c r="N22" s="246">
        <v>0</v>
      </c>
      <c r="O22" s="234">
        <v>20</v>
      </c>
      <c r="P22" s="235">
        <v>63</v>
      </c>
      <c r="Q22" s="235">
        <v>71</v>
      </c>
      <c r="R22" s="236">
        <v>13</v>
      </c>
      <c r="S22" s="234">
        <v>17</v>
      </c>
      <c r="T22" s="235">
        <v>92</v>
      </c>
      <c r="U22" s="235">
        <v>50</v>
      </c>
      <c r="V22" s="236">
        <v>8</v>
      </c>
      <c r="W22" s="233">
        <v>4</v>
      </c>
      <c r="X22" s="130">
        <v>159</v>
      </c>
      <c r="Y22" s="238"/>
    </row>
    <row r="23" spans="1:25" ht="15.75">
      <c r="A23" s="124">
        <v>17</v>
      </c>
      <c r="B23" s="176" t="s">
        <v>277</v>
      </c>
      <c r="C23" s="177" t="s">
        <v>262</v>
      </c>
      <c r="D23" s="178" t="s">
        <v>263</v>
      </c>
      <c r="E23" s="129">
        <v>0</v>
      </c>
      <c r="F23" s="107">
        <v>0</v>
      </c>
      <c r="G23" s="130">
        <v>0</v>
      </c>
      <c r="H23" s="129">
        <v>0</v>
      </c>
      <c r="I23" s="107">
        <v>23</v>
      </c>
      <c r="J23" s="130">
        <v>36</v>
      </c>
      <c r="K23" s="153">
        <f t="shared" si="0"/>
        <v>59</v>
      </c>
      <c r="L23" s="233">
        <v>27</v>
      </c>
      <c r="M23" s="107">
        <v>32</v>
      </c>
      <c r="N23" s="246">
        <v>0</v>
      </c>
      <c r="O23" s="234">
        <v>6</v>
      </c>
      <c r="P23" s="235">
        <v>23</v>
      </c>
      <c r="Q23" s="235">
        <v>26</v>
      </c>
      <c r="R23" s="236">
        <v>4</v>
      </c>
      <c r="S23" s="234">
        <v>4</v>
      </c>
      <c r="T23" s="235">
        <v>34</v>
      </c>
      <c r="U23" s="235">
        <v>15</v>
      </c>
      <c r="V23" s="236">
        <v>6</v>
      </c>
      <c r="W23" s="233">
        <v>2</v>
      </c>
      <c r="X23" s="130">
        <v>55</v>
      </c>
      <c r="Y23" s="167"/>
    </row>
    <row r="24" spans="1:25" ht="15">
      <c r="A24" s="124"/>
      <c r="B24" s="107"/>
      <c r="C24" s="218"/>
      <c r="D24" s="123"/>
      <c r="E24" s="129"/>
      <c r="F24" s="107"/>
      <c r="G24" s="130"/>
      <c r="H24" s="129"/>
      <c r="I24" s="107"/>
      <c r="J24" s="130"/>
      <c r="K24" s="134"/>
      <c r="L24" s="233"/>
      <c r="M24" s="104"/>
      <c r="N24" s="151"/>
      <c r="O24" s="136"/>
      <c r="P24" s="104"/>
      <c r="Q24" s="104"/>
      <c r="R24" s="135"/>
      <c r="S24" s="164"/>
      <c r="T24" s="163"/>
      <c r="U24" s="163"/>
      <c r="V24" s="165"/>
      <c r="W24" s="232"/>
      <c r="X24" s="135"/>
      <c r="Y24" s="166"/>
    </row>
    <row r="25" spans="1:25" ht="16.5" thickBot="1">
      <c r="A25" s="317" t="s">
        <v>5</v>
      </c>
      <c r="B25" s="318"/>
      <c r="C25" s="318"/>
      <c r="D25" s="319"/>
      <c r="E25" s="131">
        <f t="shared" ref="E25:X25" si="1">SUM(E7:E24)</f>
        <v>3</v>
      </c>
      <c r="F25" s="132">
        <f t="shared" si="1"/>
        <v>0</v>
      </c>
      <c r="G25" s="133">
        <f t="shared" si="1"/>
        <v>0</v>
      </c>
      <c r="H25" s="131">
        <f t="shared" si="1"/>
        <v>0</v>
      </c>
      <c r="I25" s="132">
        <f t="shared" si="1"/>
        <v>576</v>
      </c>
      <c r="J25" s="133">
        <f t="shared" si="1"/>
        <v>813</v>
      </c>
      <c r="K25" s="154">
        <f t="shared" si="1"/>
        <v>1392</v>
      </c>
      <c r="L25" s="142">
        <f t="shared" si="1"/>
        <v>764</v>
      </c>
      <c r="M25" s="132">
        <f t="shared" si="1"/>
        <v>628</v>
      </c>
      <c r="N25" s="152">
        <f t="shared" si="1"/>
        <v>0</v>
      </c>
      <c r="O25" s="131">
        <f>SUM(O7:O24)</f>
        <v>154</v>
      </c>
      <c r="P25" s="132">
        <f>SUM(P7:P24)</f>
        <v>539</v>
      </c>
      <c r="Q25" s="132">
        <f>SUM(Q7:Q24)</f>
        <v>595</v>
      </c>
      <c r="R25" s="133">
        <f>SUM(R7:R24)</f>
        <v>104</v>
      </c>
      <c r="S25" s="131">
        <f t="shared" si="1"/>
        <v>140</v>
      </c>
      <c r="T25" s="132">
        <f t="shared" si="1"/>
        <v>766</v>
      </c>
      <c r="U25" s="132">
        <f t="shared" si="1"/>
        <v>405</v>
      </c>
      <c r="V25" s="133">
        <f t="shared" si="1"/>
        <v>81</v>
      </c>
      <c r="W25" s="142">
        <f t="shared" si="1"/>
        <v>39</v>
      </c>
      <c r="X25" s="133">
        <f t="shared" si="1"/>
        <v>1314</v>
      </c>
      <c r="Y25" s="166"/>
    </row>
    <row r="26" spans="1:25" ht="15">
      <c r="A26" s="307" t="s">
        <v>290</v>
      </c>
      <c r="B26" s="308"/>
      <c r="C26" s="308"/>
      <c r="D26" s="308"/>
      <c r="E26" s="308"/>
      <c r="F26" s="308"/>
      <c r="G26" s="308"/>
      <c r="H26" s="308"/>
      <c r="I26" s="308"/>
      <c r="J26" s="308"/>
      <c r="K26" s="308"/>
      <c r="L26" s="308"/>
      <c r="M26" s="308"/>
      <c r="N26" s="308"/>
      <c r="O26" s="308"/>
      <c r="P26" s="308"/>
      <c r="Q26" s="308"/>
      <c r="R26" s="308"/>
      <c r="S26" s="308"/>
      <c r="T26" s="308"/>
      <c r="U26" s="308"/>
      <c r="V26" s="308"/>
      <c r="W26" s="308"/>
      <c r="X26" s="308"/>
    </row>
    <row r="27" spans="1:25" ht="15">
      <c r="A27" s="309" t="s">
        <v>165</v>
      </c>
      <c r="B27" s="309"/>
      <c r="C27" s="309"/>
      <c r="D27" s="309"/>
      <c r="E27" s="309"/>
      <c r="F27" s="309"/>
      <c r="G27" s="309"/>
      <c r="H27" s="309"/>
      <c r="I27" s="309"/>
      <c r="J27" s="309"/>
      <c r="K27" s="309"/>
      <c r="L27" s="309"/>
      <c r="M27" s="309"/>
      <c r="N27" s="309"/>
      <c r="O27" s="309"/>
      <c r="P27" s="309"/>
      <c r="Q27" s="309"/>
      <c r="R27" s="309"/>
      <c r="S27" s="309"/>
      <c r="T27" s="309"/>
      <c r="U27" s="309"/>
      <c r="V27" s="309"/>
      <c r="W27" s="309"/>
      <c r="X27" s="309"/>
    </row>
    <row r="28" spans="1:25">
      <c r="A28" s="217"/>
    </row>
    <row r="29" spans="1:25">
      <c r="A29" s="60"/>
    </row>
  </sheetData>
  <mergeCells count="19">
    <mergeCell ref="Y4:Y5"/>
    <mergeCell ref="A1:Y1"/>
    <mergeCell ref="A2:Y2"/>
    <mergeCell ref="S4:V4"/>
    <mergeCell ref="E4:G4"/>
    <mergeCell ref="H4:J4"/>
    <mergeCell ref="B4:B5"/>
    <mergeCell ref="C4:C5"/>
    <mergeCell ref="W4:W5"/>
    <mergeCell ref="X4:X5"/>
    <mergeCell ref="D4:D5"/>
    <mergeCell ref="A3:K3"/>
    <mergeCell ref="A26:X26"/>
    <mergeCell ref="A27:X27"/>
    <mergeCell ref="K4:K5"/>
    <mergeCell ref="A4:A5"/>
    <mergeCell ref="L4:N4"/>
    <mergeCell ref="O4:R4"/>
    <mergeCell ref="A25:D25"/>
  </mergeCells>
  <printOptions horizontalCentered="1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L27"/>
  <sheetViews>
    <sheetView topLeftCell="N5" zoomScale="90" zoomScaleNormal="90" workbookViewId="0">
      <selection activeCell="Q18" sqref="Q18"/>
    </sheetView>
  </sheetViews>
  <sheetFormatPr defaultColWidth="9.140625" defaultRowHeight="14.25"/>
  <cols>
    <col min="1" max="1" width="4.85546875" style="72" bestFit="1" customWidth="1"/>
    <col min="2" max="2" width="16" style="72" customWidth="1"/>
    <col min="3" max="3" width="8.7109375" style="72" bestFit="1" customWidth="1"/>
    <col min="4" max="4" width="6.42578125" style="72" customWidth="1"/>
    <col min="5" max="5" width="13.5703125" style="72" bestFit="1" customWidth="1"/>
    <col min="6" max="6" width="10.7109375" style="72" customWidth="1"/>
    <col min="7" max="7" width="6" style="72" bestFit="1" customWidth="1"/>
    <col min="8" max="8" width="13.5703125" style="72" bestFit="1" customWidth="1"/>
    <col min="9" max="9" width="11.42578125" style="72" customWidth="1"/>
    <col min="10" max="10" width="6" style="72" bestFit="1" customWidth="1"/>
    <col min="11" max="11" width="13.5703125" style="72" bestFit="1" customWidth="1"/>
    <col min="12" max="12" width="8.7109375" style="72" bestFit="1" customWidth="1"/>
    <col min="13" max="13" width="6" style="72" customWidth="1"/>
    <col min="14" max="14" width="13.5703125" style="72" bestFit="1" customWidth="1"/>
    <col min="15" max="15" width="8.7109375" style="72" bestFit="1" customWidth="1"/>
    <col min="16" max="16" width="6.42578125" style="72" customWidth="1"/>
    <col min="17" max="17" width="13.5703125" style="72" bestFit="1" customWidth="1"/>
    <col min="18" max="18" width="8.7109375" style="72" bestFit="1" customWidth="1"/>
    <col min="19" max="19" width="6.140625" style="72" customWidth="1"/>
    <col min="20" max="20" width="13.5703125" style="72" bestFit="1" customWidth="1"/>
    <col min="21" max="21" width="8.7109375" style="72" customWidth="1"/>
    <col min="22" max="22" width="7" style="72" customWidth="1"/>
    <col min="23" max="23" width="14.7109375" style="72" customWidth="1"/>
    <col min="24" max="24" width="7.140625" style="72" bestFit="1" customWidth="1"/>
    <col min="25" max="25" width="4.85546875" style="72" bestFit="1" customWidth="1"/>
    <col min="26" max="26" width="6.28515625" style="67" bestFit="1" customWidth="1"/>
    <col min="27" max="27" width="5.42578125" style="67" bestFit="1" customWidth="1"/>
    <col min="28" max="28" width="3.5703125" style="67" bestFit="1" customWidth="1"/>
    <col min="29" max="30" width="5" style="67" bestFit="1" customWidth="1"/>
    <col min="31" max="31" width="3.5703125" style="67" bestFit="1" customWidth="1"/>
    <col min="32" max="32" width="5.85546875" style="67" bestFit="1" customWidth="1"/>
    <col min="33" max="33" width="6" style="67" customWidth="1"/>
    <col min="34" max="34" width="6.7109375" style="67" customWidth="1"/>
    <col min="35" max="35" width="5.85546875" style="67" bestFit="1" customWidth="1"/>
    <col min="36" max="36" width="9.85546875" style="67" customWidth="1"/>
    <col min="37" max="16384" width="9.140625" style="67"/>
  </cols>
  <sheetData>
    <row r="1" spans="1:38" s="66" customFormat="1" ht="15">
      <c r="A1" s="348" t="s">
        <v>227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8"/>
      <c r="O1" s="348"/>
      <c r="P1" s="348"/>
      <c r="Q1" s="348"/>
      <c r="R1" s="348"/>
      <c r="S1" s="348"/>
      <c r="T1" s="348"/>
      <c r="U1" s="348"/>
      <c r="V1" s="348"/>
      <c r="W1" s="348"/>
      <c r="X1" s="348"/>
      <c r="Y1" s="348"/>
      <c r="Z1" s="348"/>
      <c r="AA1" s="348"/>
      <c r="AB1" s="348"/>
      <c r="AC1" s="348"/>
      <c r="AD1" s="348"/>
      <c r="AE1" s="348"/>
      <c r="AF1" s="348"/>
      <c r="AG1" s="348"/>
      <c r="AH1" s="348"/>
      <c r="AI1" s="348"/>
      <c r="AJ1" s="348"/>
      <c r="AK1" s="348"/>
      <c r="AL1" s="348"/>
    </row>
    <row r="2" spans="1:38" s="66" customFormat="1" ht="18" customHeight="1">
      <c r="A2" s="347" t="s">
        <v>6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  <c r="P2" s="347"/>
      <c r="Q2" s="347"/>
      <c r="R2" s="347"/>
      <c r="S2" s="347"/>
      <c r="T2" s="347"/>
      <c r="U2" s="347"/>
      <c r="V2" s="347"/>
      <c r="W2" s="347"/>
      <c r="X2" s="347"/>
      <c r="Y2" s="347"/>
      <c r="Z2" s="347"/>
      <c r="AA2" s="347"/>
      <c r="AB2" s="347"/>
      <c r="AC2" s="347"/>
      <c r="AD2" s="347"/>
      <c r="AE2" s="347"/>
      <c r="AF2" s="347"/>
      <c r="AG2" s="347"/>
      <c r="AH2" s="347"/>
      <c r="AI2" s="347"/>
      <c r="AJ2" s="347"/>
      <c r="AK2" s="347"/>
      <c r="AL2" s="347"/>
    </row>
    <row r="3" spans="1:38" ht="14.1" customHeight="1">
      <c r="A3" s="350" t="s">
        <v>62</v>
      </c>
      <c r="B3" s="350"/>
      <c r="C3" s="350"/>
      <c r="D3" s="350"/>
      <c r="E3" s="350"/>
      <c r="F3" s="350"/>
      <c r="G3" s="350"/>
      <c r="H3" s="350"/>
      <c r="I3" s="350"/>
      <c r="J3" s="350"/>
      <c r="K3" s="350"/>
      <c r="L3" s="350"/>
      <c r="M3" s="350"/>
      <c r="N3" s="350"/>
      <c r="O3" s="350"/>
      <c r="P3" s="350"/>
      <c r="Q3" s="350"/>
      <c r="R3" s="351" t="s">
        <v>63</v>
      </c>
      <c r="S3" s="352"/>
      <c r="T3" s="352"/>
      <c r="U3" s="352"/>
      <c r="V3" s="352"/>
      <c r="W3" s="352"/>
      <c r="X3" s="352"/>
      <c r="Y3" s="352"/>
      <c r="Z3" s="352"/>
      <c r="AA3" s="352"/>
      <c r="AB3" s="352"/>
      <c r="AC3" s="352"/>
      <c r="AD3" s="352"/>
      <c r="AE3" s="352"/>
      <c r="AF3" s="352"/>
      <c r="AG3" s="352"/>
      <c r="AH3" s="352"/>
      <c r="AI3" s="352"/>
      <c r="AJ3" s="352"/>
      <c r="AK3" s="352"/>
      <c r="AL3" s="352"/>
    </row>
    <row r="4" spans="1:38" s="73" customFormat="1" ht="24" customHeight="1">
      <c r="A4" s="339" t="s">
        <v>1</v>
      </c>
      <c r="B4" s="346" t="s">
        <v>111</v>
      </c>
      <c r="C4" s="339" t="s">
        <v>17</v>
      </c>
      <c r="D4" s="339"/>
      <c r="E4" s="339"/>
      <c r="F4" s="339" t="s">
        <v>178</v>
      </c>
      <c r="G4" s="339"/>
      <c r="H4" s="339"/>
      <c r="I4" s="339" t="s">
        <v>179</v>
      </c>
      <c r="J4" s="339"/>
      <c r="K4" s="339"/>
      <c r="L4" s="339" t="s">
        <v>20</v>
      </c>
      <c r="M4" s="339"/>
      <c r="N4" s="339"/>
      <c r="O4" s="339" t="s">
        <v>110</v>
      </c>
      <c r="P4" s="339"/>
      <c r="Q4" s="339"/>
      <c r="R4" s="339" t="s">
        <v>112</v>
      </c>
      <c r="S4" s="339"/>
      <c r="T4" s="339"/>
      <c r="U4" s="339" t="s">
        <v>3</v>
      </c>
      <c r="V4" s="339"/>
      <c r="W4" s="339"/>
      <c r="X4" s="339"/>
      <c r="Y4" s="339" t="s">
        <v>30</v>
      </c>
      <c r="Z4" s="339"/>
      <c r="AA4" s="339"/>
      <c r="AB4" s="339" t="s">
        <v>64</v>
      </c>
      <c r="AC4" s="339"/>
      <c r="AD4" s="339"/>
      <c r="AE4" s="339"/>
      <c r="AF4" s="346" t="s">
        <v>177</v>
      </c>
      <c r="AG4" s="346"/>
      <c r="AH4" s="346"/>
      <c r="AI4" s="346"/>
      <c r="AJ4" s="349" t="s">
        <v>217</v>
      </c>
      <c r="AK4" s="349" t="s">
        <v>218</v>
      </c>
      <c r="AL4" s="349" t="s">
        <v>4</v>
      </c>
    </row>
    <row r="5" spans="1:38" s="73" customFormat="1" ht="86.25" customHeight="1">
      <c r="A5" s="339"/>
      <c r="B5" s="346"/>
      <c r="C5" s="102" t="s">
        <v>216</v>
      </c>
      <c r="D5" s="57" t="s">
        <v>113</v>
      </c>
      <c r="E5" s="57" t="s">
        <v>114</v>
      </c>
      <c r="F5" s="102" t="s">
        <v>216</v>
      </c>
      <c r="G5" s="57" t="s">
        <v>113</v>
      </c>
      <c r="H5" s="57" t="s">
        <v>114</v>
      </c>
      <c r="I5" s="102" t="s">
        <v>216</v>
      </c>
      <c r="J5" s="57" t="s">
        <v>113</v>
      </c>
      <c r="K5" s="57" t="s">
        <v>114</v>
      </c>
      <c r="L5" s="102" t="s">
        <v>216</v>
      </c>
      <c r="M5" s="57" t="s">
        <v>113</v>
      </c>
      <c r="N5" s="57" t="s">
        <v>114</v>
      </c>
      <c r="O5" s="102" t="s">
        <v>216</v>
      </c>
      <c r="P5" s="57" t="s">
        <v>113</v>
      </c>
      <c r="Q5" s="57" t="s">
        <v>114</v>
      </c>
      <c r="R5" s="102" t="s">
        <v>216</v>
      </c>
      <c r="S5" s="57" t="s">
        <v>113</v>
      </c>
      <c r="T5" s="57" t="s">
        <v>114</v>
      </c>
      <c r="U5" s="102" t="s">
        <v>216</v>
      </c>
      <c r="V5" s="57" t="s">
        <v>113</v>
      </c>
      <c r="W5" s="57" t="s">
        <v>114</v>
      </c>
      <c r="X5" s="57" t="s">
        <v>5</v>
      </c>
      <c r="Y5" s="62" t="s">
        <v>18</v>
      </c>
      <c r="Z5" s="62" t="s">
        <v>19</v>
      </c>
      <c r="AA5" s="62" t="s">
        <v>46</v>
      </c>
      <c r="AB5" s="62" t="s">
        <v>65</v>
      </c>
      <c r="AC5" s="62" t="s">
        <v>66</v>
      </c>
      <c r="AD5" s="62" t="s">
        <v>67</v>
      </c>
      <c r="AE5" s="62" t="s">
        <v>68</v>
      </c>
      <c r="AF5" s="57" t="s">
        <v>166</v>
      </c>
      <c r="AG5" s="57" t="s">
        <v>171</v>
      </c>
      <c r="AH5" s="57" t="s">
        <v>170</v>
      </c>
      <c r="AI5" s="57" t="s">
        <v>169</v>
      </c>
      <c r="AJ5" s="349"/>
      <c r="AK5" s="349"/>
      <c r="AL5" s="349"/>
    </row>
    <row r="6" spans="1:38" ht="62.25" customHeight="1">
      <c r="A6" s="62"/>
      <c r="B6" s="57" t="s">
        <v>35</v>
      </c>
      <c r="C6" s="57" t="s">
        <v>36</v>
      </c>
      <c r="D6" s="57" t="s">
        <v>37</v>
      </c>
      <c r="E6" s="57" t="s">
        <v>115</v>
      </c>
      <c r="F6" s="57" t="s">
        <v>100</v>
      </c>
      <c r="G6" s="57" t="s">
        <v>101</v>
      </c>
      <c r="H6" s="57" t="s">
        <v>102</v>
      </c>
      <c r="I6" s="57" t="s">
        <v>116</v>
      </c>
      <c r="J6" s="57" t="s">
        <v>117</v>
      </c>
      <c r="K6" s="57" t="s">
        <v>103</v>
      </c>
      <c r="L6" s="57" t="s">
        <v>118</v>
      </c>
      <c r="M6" s="57" t="s">
        <v>104</v>
      </c>
      <c r="N6" s="57" t="s">
        <v>119</v>
      </c>
      <c r="O6" s="57" t="s">
        <v>120</v>
      </c>
      <c r="P6" s="57" t="s">
        <v>121</v>
      </c>
      <c r="Q6" s="57" t="s">
        <v>141</v>
      </c>
      <c r="R6" s="57" t="s">
        <v>142</v>
      </c>
      <c r="S6" s="57" t="s">
        <v>122</v>
      </c>
      <c r="T6" s="57" t="s">
        <v>123</v>
      </c>
      <c r="U6" s="57" t="s">
        <v>186</v>
      </c>
      <c r="V6" s="57" t="s">
        <v>187</v>
      </c>
      <c r="W6" s="57" t="s">
        <v>188</v>
      </c>
      <c r="X6" s="57" t="s">
        <v>189</v>
      </c>
      <c r="Y6" s="62" t="s">
        <v>128</v>
      </c>
      <c r="Z6" s="62" t="s">
        <v>129</v>
      </c>
      <c r="AA6" s="62" t="s">
        <v>130</v>
      </c>
      <c r="AB6" s="62" t="s">
        <v>131</v>
      </c>
      <c r="AC6" s="62" t="s">
        <v>132</v>
      </c>
      <c r="AD6" s="62" t="s">
        <v>133</v>
      </c>
      <c r="AE6" s="62" t="s">
        <v>134</v>
      </c>
      <c r="AF6" s="62" t="s">
        <v>180</v>
      </c>
      <c r="AG6" s="62" t="s">
        <v>181</v>
      </c>
      <c r="AH6" s="62" t="s">
        <v>182</v>
      </c>
      <c r="AI6" s="62" t="s">
        <v>183</v>
      </c>
      <c r="AJ6" s="62" t="s">
        <v>184</v>
      </c>
      <c r="AK6" s="62" t="s">
        <v>185</v>
      </c>
      <c r="AL6" s="69"/>
    </row>
    <row r="7" spans="1:38">
      <c r="A7" s="62">
        <v>1</v>
      </c>
      <c r="B7" s="63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9"/>
      <c r="U7" s="58">
        <f>C7+L7+O7+R7+F7+I7</f>
        <v>0</v>
      </c>
      <c r="V7" s="58">
        <f t="shared" ref="V7:W11" si="0">D7+M7+P7+S7+J7+G7</f>
        <v>0</v>
      </c>
      <c r="W7" s="58">
        <f t="shared" si="0"/>
        <v>0</v>
      </c>
      <c r="X7" s="58">
        <f>U7+V7+W7</f>
        <v>0</v>
      </c>
      <c r="Y7" s="58"/>
      <c r="Z7" s="69"/>
      <c r="AA7" s="69"/>
      <c r="AB7" s="69"/>
      <c r="AC7" s="69"/>
      <c r="AD7" s="69"/>
      <c r="AE7" s="69"/>
      <c r="AF7" s="62"/>
      <c r="AG7" s="69"/>
      <c r="AH7" s="69"/>
      <c r="AI7" s="69"/>
      <c r="AJ7" s="69"/>
      <c r="AK7" s="69"/>
      <c r="AL7" s="69"/>
    </row>
    <row r="8" spans="1:38">
      <c r="A8" s="62">
        <v>2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9"/>
      <c r="U8" s="58">
        <f>C8+L8+O8+R8+F8+I8</f>
        <v>0</v>
      </c>
      <c r="V8" s="58">
        <f t="shared" si="0"/>
        <v>0</v>
      </c>
      <c r="W8" s="58">
        <f t="shared" si="0"/>
        <v>0</v>
      </c>
      <c r="X8" s="58">
        <f>U8+V8+W8</f>
        <v>0</v>
      </c>
      <c r="Y8" s="58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</row>
    <row r="9" spans="1:38">
      <c r="A9" s="62">
        <v>3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9"/>
      <c r="U9" s="58">
        <f>C9+L9+O9+R9+F9+I9</f>
        <v>0</v>
      </c>
      <c r="V9" s="58">
        <f t="shared" si="0"/>
        <v>0</v>
      </c>
      <c r="W9" s="58">
        <f t="shared" si="0"/>
        <v>0</v>
      </c>
      <c r="X9" s="58">
        <f>U9+V9+W9</f>
        <v>0</v>
      </c>
      <c r="Y9" s="58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</row>
    <row r="10" spans="1:38">
      <c r="A10" s="62">
        <v>4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9"/>
      <c r="U10" s="58">
        <f>C10+L10+O10+R10+F10+I10</f>
        <v>0</v>
      </c>
      <c r="V10" s="58">
        <f t="shared" si="0"/>
        <v>0</v>
      </c>
      <c r="W10" s="58">
        <f t="shared" si="0"/>
        <v>0</v>
      </c>
      <c r="X10" s="58">
        <f>U10+V10+W10</f>
        <v>0</v>
      </c>
      <c r="Y10" s="58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</row>
    <row r="11" spans="1:38">
      <c r="A11" s="62"/>
      <c r="B11" s="58" t="s">
        <v>59</v>
      </c>
      <c r="C11" s="58">
        <f>SUM(C7:C10)</f>
        <v>0</v>
      </c>
      <c r="D11" s="58">
        <f t="shared" ref="D11:T11" si="1">SUM(D7:D10)</f>
        <v>0</v>
      </c>
      <c r="E11" s="58">
        <f t="shared" si="1"/>
        <v>0</v>
      </c>
      <c r="F11" s="58">
        <f t="shared" si="1"/>
        <v>0</v>
      </c>
      <c r="G11" s="58">
        <f t="shared" si="1"/>
        <v>0</v>
      </c>
      <c r="H11" s="58">
        <f t="shared" si="1"/>
        <v>0</v>
      </c>
      <c r="I11" s="58">
        <f t="shared" si="1"/>
        <v>0</v>
      </c>
      <c r="J11" s="58">
        <f t="shared" si="1"/>
        <v>0</v>
      </c>
      <c r="K11" s="58">
        <f t="shared" si="1"/>
        <v>0</v>
      </c>
      <c r="L11" s="58">
        <f t="shared" si="1"/>
        <v>0</v>
      </c>
      <c r="M11" s="58">
        <f t="shared" si="1"/>
        <v>0</v>
      </c>
      <c r="N11" s="58">
        <f t="shared" si="1"/>
        <v>0</v>
      </c>
      <c r="O11" s="58">
        <f t="shared" si="1"/>
        <v>0</v>
      </c>
      <c r="P11" s="58">
        <f t="shared" si="1"/>
        <v>0</v>
      </c>
      <c r="Q11" s="58">
        <f t="shared" si="1"/>
        <v>0</v>
      </c>
      <c r="R11" s="58">
        <f t="shared" si="1"/>
        <v>0</v>
      </c>
      <c r="S11" s="58">
        <f t="shared" si="1"/>
        <v>0</v>
      </c>
      <c r="T11" s="58">
        <f t="shared" si="1"/>
        <v>0</v>
      </c>
      <c r="U11" s="58">
        <f>C11+L11+O11+R11+F11+I11</f>
        <v>0</v>
      </c>
      <c r="V11" s="58">
        <f t="shared" si="0"/>
        <v>0</v>
      </c>
      <c r="W11" s="58">
        <f t="shared" si="0"/>
        <v>0</v>
      </c>
      <c r="X11" s="58">
        <f>U11+V11+W11</f>
        <v>0</v>
      </c>
      <c r="Y11" s="58">
        <f t="shared" ref="Y11:AH11" si="2">SUM(Y7:Y10)</f>
        <v>0</v>
      </c>
      <c r="Z11" s="58">
        <f t="shared" si="2"/>
        <v>0</v>
      </c>
      <c r="AA11" s="58">
        <f t="shared" si="2"/>
        <v>0</v>
      </c>
      <c r="AB11" s="58">
        <f t="shared" si="2"/>
        <v>0</v>
      </c>
      <c r="AC11" s="58">
        <f t="shared" si="2"/>
        <v>0</v>
      </c>
      <c r="AD11" s="58">
        <f t="shared" si="2"/>
        <v>0</v>
      </c>
      <c r="AE11" s="58">
        <f t="shared" si="2"/>
        <v>0</v>
      </c>
      <c r="AF11" s="58">
        <f t="shared" si="2"/>
        <v>0</v>
      </c>
      <c r="AG11" s="58">
        <f t="shared" si="2"/>
        <v>0</v>
      </c>
      <c r="AH11" s="58">
        <f t="shared" si="2"/>
        <v>0</v>
      </c>
      <c r="AI11" s="58">
        <f>SUM(AI7:AI10)</f>
        <v>0</v>
      </c>
      <c r="AJ11" s="58">
        <f>SUM(AJ7:AJ10)</f>
        <v>0</v>
      </c>
      <c r="AK11" s="58">
        <f>SUM(AK7:AK10)</f>
        <v>0</v>
      </c>
      <c r="AL11" s="69"/>
    </row>
    <row r="12" spans="1:38">
      <c r="A12" s="340" t="s">
        <v>70</v>
      </c>
      <c r="B12" s="340"/>
      <c r="C12" s="340"/>
      <c r="D12" s="340"/>
      <c r="E12" s="340"/>
      <c r="F12" s="340"/>
      <c r="G12" s="340"/>
      <c r="H12" s="340"/>
      <c r="I12" s="340"/>
      <c r="J12" s="340"/>
      <c r="K12" s="340"/>
      <c r="L12" s="340"/>
      <c r="M12" s="340"/>
      <c r="N12" s="340"/>
      <c r="O12" s="340"/>
      <c r="P12" s="340"/>
      <c r="Q12" s="340"/>
      <c r="R12" s="340"/>
      <c r="S12" s="340"/>
      <c r="T12" s="340"/>
      <c r="U12" s="340"/>
      <c r="V12" s="340"/>
      <c r="W12" s="340"/>
      <c r="X12" s="340"/>
      <c r="Y12" s="340"/>
      <c r="Z12" s="340"/>
      <c r="AA12" s="340"/>
      <c r="AB12" s="340"/>
      <c r="AC12" s="340"/>
      <c r="AD12" s="340"/>
      <c r="AE12" s="340"/>
      <c r="AF12" s="340"/>
      <c r="AG12" s="340"/>
      <c r="AH12" s="340"/>
      <c r="AI12" s="340"/>
      <c r="AJ12" s="70"/>
      <c r="AK12" s="70"/>
      <c r="AL12" s="70"/>
    </row>
    <row r="13" spans="1:38">
      <c r="A13" s="62">
        <v>1</v>
      </c>
      <c r="B13" s="63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9"/>
      <c r="U13" s="58">
        <f t="shared" ref="U13:U22" si="3">C13+L13+O13+R13+F13+I13</f>
        <v>0</v>
      </c>
      <c r="V13" s="58">
        <f t="shared" ref="V13:V23" si="4">D13+M13+P13+S13+J13+G13</f>
        <v>0</v>
      </c>
      <c r="W13" s="58">
        <f t="shared" ref="W13:W23" si="5">E13+N13+Q13+T13+K13+H13</f>
        <v>0</v>
      </c>
      <c r="X13" s="58">
        <f t="shared" ref="X13:X22" si="6">U13+V13+W13</f>
        <v>0</v>
      </c>
      <c r="Y13" s="58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</row>
    <row r="14" spans="1:38">
      <c r="A14" s="62">
        <v>2</v>
      </c>
      <c r="B14" s="63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9"/>
      <c r="U14" s="58">
        <f t="shared" si="3"/>
        <v>0</v>
      </c>
      <c r="V14" s="58">
        <f t="shared" si="4"/>
        <v>0</v>
      </c>
      <c r="W14" s="58">
        <f t="shared" si="5"/>
        <v>0</v>
      </c>
      <c r="X14" s="58">
        <f t="shared" si="6"/>
        <v>0</v>
      </c>
      <c r="Y14" s="58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</row>
    <row r="15" spans="1:38">
      <c r="A15" s="62">
        <v>3</v>
      </c>
      <c r="B15" s="63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9"/>
      <c r="U15" s="58">
        <f t="shared" si="3"/>
        <v>0</v>
      </c>
      <c r="V15" s="58">
        <f t="shared" si="4"/>
        <v>0</v>
      </c>
      <c r="W15" s="58">
        <f t="shared" si="5"/>
        <v>0</v>
      </c>
      <c r="X15" s="58">
        <f t="shared" si="6"/>
        <v>0</v>
      </c>
      <c r="Y15" s="58"/>
      <c r="Z15" s="69"/>
      <c r="AA15" s="69"/>
      <c r="AB15" s="69"/>
      <c r="AC15" s="69"/>
      <c r="AD15" s="69"/>
      <c r="AE15" s="69"/>
      <c r="AF15" s="69"/>
      <c r="AG15" s="109"/>
      <c r="AH15" s="69"/>
      <c r="AI15" s="69"/>
      <c r="AJ15" s="69"/>
      <c r="AK15" s="69"/>
      <c r="AL15" s="69"/>
    </row>
    <row r="16" spans="1:38">
      <c r="A16" s="62">
        <v>4</v>
      </c>
      <c r="B16" s="63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9"/>
      <c r="U16" s="58">
        <f t="shared" si="3"/>
        <v>0</v>
      </c>
      <c r="V16" s="58">
        <f t="shared" si="4"/>
        <v>0</v>
      </c>
      <c r="W16" s="58">
        <f t="shared" si="5"/>
        <v>0</v>
      </c>
      <c r="X16" s="58">
        <f t="shared" si="6"/>
        <v>0</v>
      </c>
      <c r="Y16" s="58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</row>
    <row r="17" spans="1:38">
      <c r="A17" s="62">
        <v>5</v>
      </c>
      <c r="B17" s="63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9"/>
      <c r="U17" s="58">
        <f t="shared" si="3"/>
        <v>0</v>
      </c>
      <c r="V17" s="58">
        <f t="shared" si="4"/>
        <v>0</v>
      </c>
      <c r="W17" s="58">
        <f t="shared" si="5"/>
        <v>0</v>
      </c>
      <c r="X17" s="58">
        <f t="shared" si="6"/>
        <v>0</v>
      </c>
      <c r="Y17" s="58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</row>
    <row r="18" spans="1:38">
      <c r="A18" s="62">
        <v>6</v>
      </c>
      <c r="B18" s="63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9"/>
      <c r="U18" s="58">
        <f t="shared" si="3"/>
        <v>0</v>
      </c>
      <c r="V18" s="58">
        <f t="shared" si="4"/>
        <v>0</v>
      </c>
      <c r="W18" s="58">
        <f t="shared" si="5"/>
        <v>0</v>
      </c>
      <c r="X18" s="58">
        <f t="shared" si="6"/>
        <v>0</v>
      </c>
      <c r="Y18" s="58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</row>
    <row r="19" spans="1:38">
      <c r="A19" s="62">
        <v>7</v>
      </c>
      <c r="B19" s="63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9"/>
      <c r="U19" s="58">
        <f t="shared" si="3"/>
        <v>0</v>
      </c>
      <c r="V19" s="58">
        <f t="shared" si="4"/>
        <v>0</v>
      </c>
      <c r="W19" s="58">
        <f t="shared" si="5"/>
        <v>0</v>
      </c>
      <c r="X19" s="58">
        <f t="shared" si="6"/>
        <v>0</v>
      </c>
      <c r="Y19" s="58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</row>
    <row r="20" spans="1:38">
      <c r="A20" s="62">
        <v>8</v>
      </c>
      <c r="B20" s="63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9"/>
      <c r="U20" s="58">
        <f t="shared" si="3"/>
        <v>0</v>
      </c>
      <c r="V20" s="58">
        <f t="shared" si="4"/>
        <v>0</v>
      </c>
      <c r="W20" s="58">
        <f t="shared" si="5"/>
        <v>0</v>
      </c>
      <c r="X20" s="58">
        <f t="shared" si="6"/>
        <v>0</v>
      </c>
      <c r="Y20" s="58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</row>
    <row r="21" spans="1:38">
      <c r="A21" s="62">
        <v>9</v>
      </c>
      <c r="B21" s="71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9"/>
      <c r="U21" s="58">
        <f t="shared" si="3"/>
        <v>0</v>
      </c>
      <c r="V21" s="58">
        <f t="shared" si="4"/>
        <v>0</v>
      </c>
      <c r="W21" s="58">
        <f t="shared" si="5"/>
        <v>0</v>
      </c>
      <c r="X21" s="58">
        <f t="shared" si="6"/>
        <v>0</v>
      </c>
      <c r="Y21" s="58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</row>
    <row r="22" spans="1:38">
      <c r="A22" s="62">
        <v>10</v>
      </c>
      <c r="B22" s="71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>
        <f t="shared" si="3"/>
        <v>0</v>
      </c>
      <c r="V22" s="58">
        <f t="shared" si="4"/>
        <v>0</v>
      </c>
      <c r="W22" s="58">
        <f t="shared" si="5"/>
        <v>0</v>
      </c>
      <c r="X22" s="58">
        <f t="shared" si="6"/>
        <v>0</v>
      </c>
      <c r="Y22" s="58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</row>
    <row r="23" spans="1:38" s="68" customFormat="1" ht="12.75">
      <c r="A23" s="64"/>
      <c r="B23" s="74" t="s">
        <v>60</v>
      </c>
      <c r="C23" s="74">
        <f>SUM(C13:C22)</f>
        <v>0</v>
      </c>
      <c r="D23" s="74">
        <f t="shared" ref="D23:AK23" si="7">SUM(D13:D22)</f>
        <v>0</v>
      </c>
      <c r="E23" s="74">
        <f t="shared" si="7"/>
        <v>0</v>
      </c>
      <c r="F23" s="74">
        <f t="shared" si="7"/>
        <v>0</v>
      </c>
      <c r="G23" s="74">
        <f t="shared" si="7"/>
        <v>0</v>
      </c>
      <c r="H23" s="74">
        <f t="shared" si="7"/>
        <v>0</v>
      </c>
      <c r="I23" s="74">
        <f t="shared" si="7"/>
        <v>0</v>
      </c>
      <c r="J23" s="74">
        <f t="shared" si="7"/>
        <v>0</v>
      </c>
      <c r="K23" s="74">
        <f t="shared" si="7"/>
        <v>0</v>
      </c>
      <c r="L23" s="74">
        <f t="shared" si="7"/>
        <v>0</v>
      </c>
      <c r="M23" s="74">
        <f t="shared" si="7"/>
        <v>0</v>
      </c>
      <c r="N23" s="74">
        <f t="shared" si="7"/>
        <v>0</v>
      </c>
      <c r="O23" s="74">
        <f t="shared" si="7"/>
        <v>0</v>
      </c>
      <c r="P23" s="74">
        <f t="shared" si="7"/>
        <v>0</v>
      </c>
      <c r="Q23" s="74">
        <f t="shared" si="7"/>
        <v>0</v>
      </c>
      <c r="R23" s="74">
        <f t="shared" si="7"/>
        <v>0</v>
      </c>
      <c r="S23" s="74">
        <f t="shared" si="7"/>
        <v>0</v>
      </c>
      <c r="T23" s="74">
        <f t="shared" si="7"/>
        <v>0</v>
      </c>
      <c r="U23" s="58">
        <f>C23+L23+O23+R23+F23+I23</f>
        <v>0</v>
      </c>
      <c r="V23" s="58">
        <f t="shared" si="4"/>
        <v>0</v>
      </c>
      <c r="W23" s="58">
        <f t="shared" si="5"/>
        <v>0</v>
      </c>
      <c r="X23" s="74">
        <f t="shared" si="7"/>
        <v>0</v>
      </c>
      <c r="Y23" s="74">
        <f t="shared" si="7"/>
        <v>0</v>
      </c>
      <c r="Z23" s="74">
        <f t="shared" si="7"/>
        <v>0</v>
      </c>
      <c r="AA23" s="74">
        <f t="shared" si="7"/>
        <v>0</v>
      </c>
      <c r="AB23" s="74">
        <f t="shared" si="7"/>
        <v>0</v>
      </c>
      <c r="AC23" s="74">
        <f t="shared" si="7"/>
        <v>0</v>
      </c>
      <c r="AD23" s="74">
        <f t="shared" si="7"/>
        <v>0</v>
      </c>
      <c r="AE23" s="74">
        <f t="shared" si="7"/>
        <v>0</v>
      </c>
      <c r="AF23" s="74">
        <f t="shared" si="7"/>
        <v>0</v>
      </c>
      <c r="AG23" s="74">
        <f t="shared" si="7"/>
        <v>0</v>
      </c>
      <c r="AH23" s="74">
        <f t="shared" si="7"/>
        <v>0</v>
      </c>
      <c r="AI23" s="74">
        <f t="shared" si="7"/>
        <v>0</v>
      </c>
      <c r="AJ23" s="74">
        <f t="shared" si="7"/>
        <v>0</v>
      </c>
      <c r="AK23" s="74">
        <f t="shared" si="7"/>
        <v>0</v>
      </c>
      <c r="AL23" s="108"/>
    </row>
    <row r="24" spans="1:38" s="68" customFormat="1" ht="12.75">
      <c r="A24" s="341" t="s">
        <v>61</v>
      </c>
      <c r="B24" s="341"/>
      <c r="C24" s="64">
        <f>C11+C23</f>
        <v>0</v>
      </c>
      <c r="D24" s="64">
        <f t="shared" ref="D24:AK24" si="8">D11+D23</f>
        <v>0</v>
      </c>
      <c r="E24" s="64">
        <f t="shared" si="8"/>
        <v>0</v>
      </c>
      <c r="F24" s="64">
        <f t="shared" si="8"/>
        <v>0</v>
      </c>
      <c r="G24" s="64">
        <f t="shared" si="8"/>
        <v>0</v>
      </c>
      <c r="H24" s="64">
        <f t="shared" si="8"/>
        <v>0</v>
      </c>
      <c r="I24" s="64">
        <f t="shared" si="8"/>
        <v>0</v>
      </c>
      <c r="J24" s="64">
        <f t="shared" si="8"/>
        <v>0</v>
      </c>
      <c r="K24" s="64">
        <f t="shared" si="8"/>
        <v>0</v>
      </c>
      <c r="L24" s="64">
        <f t="shared" si="8"/>
        <v>0</v>
      </c>
      <c r="M24" s="64">
        <f t="shared" si="8"/>
        <v>0</v>
      </c>
      <c r="N24" s="64">
        <f t="shared" si="8"/>
        <v>0</v>
      </c>
      <c r="O24" s="64">
        <f t="shared" si="8"/>
        <v>0</v>
      </c>
      <c r="P24" s="64">
        <f t="shared" si="8"/>
        <v>0</v>
      </c>
      <c r="Q24" s="64">
        <f t="shared" si="8"/>
        <v>0</v>
      </c>
      <c r="R24" s="64">
        <f t="shared" si="8"/>
        <v>0</v>
      </c>
      <c r="S24" s="64">
        <f t="shared" si="8"/>
        <v>0</v>
      </c>
      <c r="T24" s="64">
        <f t="shared" si="8"/>
        <v>0</v>
      </c>
      <c r="U24" s="64">
        <f t="shared" si="8"/>
        <v>0</v>
      </c>
      <c r="V24" s="64">
        <f t="shared" si="8"/>
        <v>0</v>
      </c>
      <c r="W24" s="64">
        <f t="shared" si="8"/>
        <v>0</v>
      </c>
      <c r="X24" s="64">
        <f t="shared" si="8"/>
        <v>0</v>
      </c>
      <c r="Y24" s="64">
        <f t="shared" si="8"/>
        <v>0</v>
      </c>
      <c r="Z24" s="64">
        <f t="shared" si="8"/>
        <v>0</v>
      </c>
      <c r="AA24" s="64">
        <f t="shared" si="8"/>
        <v>0</v>
      </c>
      <c r="AB24" s="64">
        <f t="shared" si="8"/>
        <v>0</v>
      </c>
      <c r="AC24" s="64">
        <f t="shared" si="8"/>
        <v>0</v>
      </c>
      <c r="AD24" s="64">
        <f t="shared" si="8"/>
        <v>0</v>
      </c>
      <c r="AE24" s="64">
        <f t="shared" si="8"/>
        <v>0</v>
      </c>
      <c r="AF24" s="64">
        <f t="shared" si="8"/>
        <v>0</v>
      </c>
      <c r="AG24" s="64">
        <f t="shared" si="8"/>
        <v>0</v>
      </c>
      <c r="AH24" s="64">
        <f t="shared" si="8"/>
        <v>0</v>
      </c>
      <c r="AI24" s="64">
        <f t="shared" si="8"/>
        <v>0</v>
      </c>
      <c r="AJ24" s="64">
        <f t="shared" si="8"/>
        <v>0</v>
      </c>
      <c r="AK24" s="64">
        <f t="shared" si="8"/>
        <v>0</v>
      </c>
      <c r="AL24" s="108"/>
    </row>
    <row r="25" spans="1:38">
      <c r="A25" s="343" t="s">
        <v>220</v>
      </c>
      <c r="B25" s="344"/>
      <c r="C25" s="344"/>
      <c r="D25" s="344"/>
      <c r="E25" s="344"/>
      <c r="F25" s="344"/>
      <c r="G25" s="344"/>
      <c r="H25" s="344"/>
      <c r="I25" s="344"/>
      <c r="J25" s="344"/>
      <c r="K25" s="344"/>
      <c r="L25" s="344"/>
      <c r="M25" s="344"/>
      <c r="N25" s="344"/>
      <c r="O25" s="344"/>
      <c r="P25" s="344"/>
      <c r="Q25" s="344"/>
      <c r="R25" s="344"/>
      <c r="S25" s="344"/>
      <c r="T25" s="344"/>
      <c r="U25" s="344"/>
      <c r="V25" s="344"/>
      <c r="W25" s="344"/>
      <c r="X25" s="344"/>
      <c r="Y25" s="344"/>
      <c r="Z25" s="344"/>
      <c r="AA25" s="344"/>
      <c r="AB25" s="344"/>
      <c r="AC25" s="344"/>
      <c r="AD25" s="344"/>
      <c r="AE25" s="344"/>
      <c r="AF25" s="344"/>
      <c r="AG25" s="344"/>
      <c r="AH25" s="344"/>
      <c r="AI25" s="344"/>
      <c r="AJ25" s="344"/>
      <c r="AK25" s="345"/>
    </row>
    <row r="26" spans="1:38">
      <c r="A26" s="342" t="s">
        <v>221</v>
      </c>
      <c r="B26" s="342"/>
      <c r="C26" s="342"/>
      <c r="D26" s="342"/>
      <c r="E26" s="342"/>
      <c r="F26" s="342"/>
      <c r="G26" s="342"/>
      <c r="H26" s="342"/>
      <c r="I26" s="342"/>
      <c r="J26" s="342"/>
      <c r="K26" s="342"/>
      <c r="L26" s="342"/>
      <c r="M26" s="342"/>
      <c r="N26" s="342"/>
      <c r="O26" s="342"/>
      <c r="P26" s="342"/>
      <c r="Q26" s="342"/>
      <c r="R26" s="342"/>
      <c r="S26" s="342"/>
      <c r="T26" s="342"/>
      <c r="U26" s="342"/>
      <c r="V26" s="342"/>
      <c r="W26" s="342"/>
      <c r="X26" s="342"/>
      <c r="Y26" s="342"/>
      <c r="Z26" s="342"/>
      <c r="AA26" s="342"/>
      <c r="AB26" s="342"/>
      <c r="AC26" s="342"/>
      <c r="AD26" s="342"/>
      <c r="AE26" s="342"/>
      <c r="AF26" s="342"/>
      <c r="AG26" s="342"/>
      <c r="AH26" s="342"/>
      <c r="AI26" s="342"/>
      <c r="AJ26" s="342"/>
      <c r="AK26" s="342"/>
    </row>
    <row r="27" spans="1:38">
      <c r="A27" s="338" t="s">
        <v>219</v>
      </c>
      <c r="B27" s="338"/>
      <c r="C27" s="338"/>
      <c r="D27" s="338"/>
      <c r="E27" s="338"/>
      <c r="F27" s="338"/>
      <c r="G27" s="338"/>
      <c r="H27" s="338"/>
      <c r="I27" s="338"/>
      <c r="J27" s="338"/>
      <c r="K27" s="338"/>
      <c r="L27" s="338"/>
      <c r="M27" s="338"/>
      <c r="N27" s="338"/>
      <c r="O27" s="338"/>
      <c r="P27" s="338"/>
      <c r="Q27" s="338"/>
      <c r="R27" s="338"/>
      <c r="S27" s="338"/>
      <c r="T27" s="338"/>
      <c r="U27" s="338"/>
      <c r="V27" s="338"/>
      <c r="W27" s="338"/>
      <c r="X27" s="338"/>
      <c r="Y27" s="338"/>
      <c r="Z27" s="338"/>
      <c r="AA27" s="338"/>
      <c r="AB27" s="338"/>
      <c r="AC27" s="338"/>
      <c r="AD27" s="338"/>
      <c r="AE27" s="338"/>
      <c r="AF27" s="338"/>
      <c r="AG27" s="338"/>
      <c r="AH27" s="338"/>
      <c r="AI27" s="338"/>
      <c r="AJ27" s="338"/>
      <c r="AK27" s="338"/>
    </row>
  </sheetData>
  <mergeCells count="24">
    <mergeCell ref="A2:AL2"/>
    <mergeCell ref="A1:AL1"/>
    <mergeCell ref="AJ4:AJ5"/>
    <mergeCell ref="AK4:AK5"/>
    <mergeCell ref="A3:Q3"/>
    <mergeCell ref="Y4:AA4"/>
    <mergeCell ref="AB4:AE4"/>
    <mergeCell ref="AF4:AI4"/>
    <mergeCell ref="L4:N4"/>
    <mergeCell ref="R4:T4"/>
    <mergeCell ref="AL4:AL5"/>
    <mergeCell ref="R3:AL3"/>
    <mergeCell ref="U4:X4"/>
    <mergeCell ref="F4:H4"/>
    <mergeCell ref="I4:K4"/>
    <mergeCell ref="A27:AK27"/>
    <mergeCell ref="A4:A5"/>
    <mergeCell ref="A12:AI12"/>
    <mergeCell ref="O4:Q4"/>
    <mergeCell ref="A24:B24"/>
    <mergeCell ref="C4:E4"/>
    <mergeCell ref="A26:AK26"/>
    <mergeCell ref="A25:AK25"/>
    <mergeCell ref="B4:B5"/>
  </mergeCells>
  <pageMargins left="0.16" right="0.16" top="0.35433070866141703" bottom="0.35433070866141703" header="0.14000000000000001" footer="0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J79"/>
  <sheetViews>
    <sheetView workbookViewId="0">
      <selection activeCell="A6" sqref="A6:B6"/>
    </sheetView>
  </sheetViews>
  <sheetFormatPr defaultColWidth="9.140625" defaultRowHeight="15"/>
  <cols>
    <col min="1" max="1" width="3.7109375" style="2" bestFit="1" customWidth="1"/>
    <col min="2" max="2" width="37.5703125" style="2" customWidth="1"/>
    <col min="3" max="3" width="8" style="2" customWidth="1"/>
    <col min="4" max="4" width="18" style="2" customWidth="1"/>
    <col min="5" max="5" width="12.7109375" style="2" customWidth="1"/>
    <col min="6" max="6" width="12" style="2" customWidth="1"/>
    <col min="7" max="7" width="9.7109375" style="2" customWidth="1"/>
    <col min="8" max="8" width="23.42578125" style="2" customWidth="1"/>
    <col min="9" max="9" width="11.7109375" style="2" bestFit="1" customWidth="1"/>
    <col min="10" max="10" width="8.85546875" style="2" bestFit="1" customWidth="1"/>
    <col min="11" max="16384" width="9.140625" style="2"/>
  </cols>
  <sheetData>
    <row r="1" spans="1:10">
      <c r="A1" s="353" t="s">
        <v>239</v>
      </c>
      <c r="B1" s="354"/>
      <c r="C1" s="354"/>
      <c r="D1" s="354"/>
      <c r="E1" s="354"/>
      <c r="F1" s="354"/>
      <c r="G1" s="354"/>
      <c r="H1" s="354"/>
      <c r="I1" s="354"/>
      <c r="J1" s="354"/>
    </row>
    <row r="2" spans="1:10">
      <c r="A2" s="355" t="s">
        <v>300</v>
      </c>
      <c r="B2" s="356"/>
      <c r="C2" s="356"/>
      <c r="D2" s="356"/>
      <c r="E2" s="356"/>
      <c r="F2" s="356"/>
      <c r="G2" s="356"/>
      <c r="H2" s="356"/>
      <c r="I2" s="356"/>
      <c r="J2" s="356"/>
    </row>
    <row r="3" spans="1:10">
      <c r="A3" s="357" t="s">
        <v>265</v>
      </c>
      <c r="B3" s="358"/>
      <c r="C3" s="358"/>
      <c r="D3" s="359"/>
      <c r="E3" s="357" t="s">
        <v>470</v>
      </c>
      <c r="F3" s="358"/>
      <c r="G3" s="358"/>
      <c r="H3" s="358"/>
      <c r="I3" s="358"/>
      <c r="J3" s="358"/>
    </row>
    <row r="4" spans="1:10" ht="15.75">
      <c r="A4" s="360" t="s">
        <v>33</v>
      </c>
      <c r="B4" s="360"/>
      <c r="C4" s="362" t="s">
        <v>314</v>
      </c>
      <c r="D4" s="362"/>
      <c r="E4" s="362"/>
      <c r="F4" s="362"/>
      <c r="G4" s="362" t="s">
        <v>299</v>
      </c>
      <c r="H4" s="362"/>
      <c r="I4" s="362"/>
      <c r="J4" s="362"/>
    </row>
    <row r="5" spans="1:10" ht="32.25" thickBot="1">
      <c r="A5" s="361"/>
      <c r="B5" s="361"/>
      <c r="C5" s="7" t="s">
        <v>34</v>
      </c>
      <c r="D5" s="7" t="s">
        <v>216</v>
      </c>
      <c r="E5" s="7" t="s">
        <v>147</v>
      </c>
      <c r="F5" s="7" t="s">
        <v>3</v>
      </c>
      <c r="G5" s="7" t="s">
        <v>34</v>
      </c>
      <c r="H5" s="7" t="s">
        <v>216</v>
      </c>
      <c r="I5" s="7" t="s">
        <v>147</v>
      </c>
      <c r="J5" s="7" t="s">
        <v>3</v>
      </c>
    </row>
    <row r="6" spans="1:10" ht="15.75" thickTop="1">
      <c r="A6" s="366" t="s">
        <v>7</v>
      </c>
      <c r="B6" s="367"/>
      <c r="C6" s="33" t="s">
        <v>35</v>
      </c>
      <c r="D6" s="33" t="s">
        <v>36</v>
      </c>
      <c r="E6" s="33" t="s">
        <v>37</v>
      </c>
      <c r="F6" s="33" t="s">
        <v>38</v>
      </c>
      <c r="G6" s="33" t="s">
        <v>100</v>
      </c>
      <c r="H6" s="33" t="s">
        <v>101</v>
      </c>
      <c r="I6" s="33" t="s">
        <v>102</v>
      </c>
      <c r="J6" s="34" t="s">
        <v>192</v>
      </c>
    </row>
    <row r="7" spans="1:10">
      <c r="A7" s="363" t="s">
        <v>145</v>
      </c>
      <c r="B7" s="35" t="s">
        <v>144</v>
      </c>
      <c r="C7" s="42">
        <v>1077</v>
      </c>
      <c r="D7" s="35"/>
      <c r="E7" s="35"/>
      <c r="F7" s="35">
        <f>C7+D7+E7</f>
        <v>1077</v>
      </c>
      <c r="G7" s="35">
        <f>C7+4985</f>
        <v>6062</v>
      </c>
      <c r="H7" s="35"/>
      <c r="I7" s="35"/>
      <c r="J7" s="36">
        <f>G7+H7+I7</f>
        <v>6062</v>
      </c>
    </row>
    <row r="8" spans="1:10">
      <c r="A8" s="364"/>
      <c r="B8" s="35" t="s">
        <v>39</v>
      </c>
      <c r="C8" s="42">
        <v>898</v>
      </c>
      <c r="D8" s="35"/>
      <c r="E8" s="35"/>
      <c r="F8" s="35">
        <f t="shared" ref="F8:F11" si="0">C8+D8+E8</f>
        <v>898</v>
      </c>
      <c r="G8" s="35">
        <f>C8+4223</f>
        <v>5121</v>
      </c>
      <c r="H8" s="35"/>
      <c r="I8" s="35"/>
      <c r="J8" s="36">
        <f t="shared" ref="J8:J71" si="1">G8+H8+I8</f>
        <v>5121</v>
      </c>
    </row>
    <row r="9" spans="1:10">
      <c r="A9" s="364"/>
      <c r="B9" s="35" t="s">
        <v>143</v>
      </c>
      <c r="C9" s="42">
        <v>0</v>
      </c>
      <c r="D9" s="35"/>
      <c r="E9" s="35"/>
      <c r="F9" s="35">
        <f t="shared" si="0"/>
        <v>0</v>
      </c>
      <c r="G9" s="35">
        <f>C9+0</f>
        <v>0</v>
      </c>
      <c r="H9" s="35"/>
      <c r="I9" s="35"/>
      <c r="J9" s="36">
        <f t="shared" si="1"/>
        <v>0</v>
      </c>
    </row>
    <row r="10" spans="1:10">
      <c r="A10" s="364"/>
      <c r="B10" s="35" t="s">
        <v>40</v>
      </c>
      <c r="C10" s="42">
        <v>871</v>
      </c>
      <c r="D10" s="35"/>
      <c r="E10" s="35"/>
      <c r="F10" s="35">
        <f t="shared" si="0"/>
        <v>871</v>
      </c>
      <c r="G10" s="35">
        <f>C10+3409</f>
        <v>4280</v>
      </c>
      <c r="H10" s="35"/>
      <c r="I10" s="35"/>
      <c r="J10" s="36">
        <f t="shared" si="1"/>
        <v>4280</v>
      </c>
    </row>
    <row r="11" spans="1:10">
      <c r="A11" s="364"/>
      <c r="B11" s="35" t="s">
        <v>41</v>
      </c>
      <c r="C11" s="42">
        <v>10</v>
      </c>
      <c r="D11" s="35"/>
      <c r="E11" s="35"/>
      <c r="F11" s="35">
        <f t="shared" si="0"/>
        <v>10</v>
      </c>
      <c r="G11" s="35">
        <f>C11+77</f>
        <v>87</v>
      </c>
      <c r="H11" s="35"/>
      <c r="I11" s="35"/>
      <c r="J11" s="36">
        <f t="shared" si="1"/>
        <v>87</v>
      </c>
    </row>
    <row r="12" spans="1:10" ht="15.75" thickBot="1">
      <c r="A12" s="365"/>
      <c r="B12" s="37" t="s">
        <v>42</v>
      </c>
      <c r="C12" s="183">
        <f>C10+C11</f>
        <v>881</v>
      </c>
      <c r="D12" s="38"/>
      <c r="E12" s="38"/>
      <c r="F12" s="183">
        <f>SUM(C12:E12)</f>
        <v>881</v>
      </c>
      <c r="G12" s="183">
        <f>SUM(G10:G11)</f>
        <v>4367</v>
      </c>
      <c r="H12" s="38"/>
      <c r="I12" s="38"/>
      <c r="J12" s="183">
        <f>SUM(G12:I12)</f>
        <v>4367</v>
      </c>
    </row>
    <row r="13" spans="1:10" ht="15.75" thickTop="1">
      <c r="A13" s="368" t="s">
        <v>43</v>
      </c>
      <c r="B13" s="369"/>
      <c r="C13" s="39"/>
      <c r="D13" s="39"/>
      <c r="E13" s="39"/>
      <c r="F13" s="39"/>
      <c r="G13" s="261"/>
      <c r="H13" s="39"/>
      <c r="I13" s="39"/>
      <c r="J13" s="40"/>
    </row>
    <row r="14" spans="1:10">
      <c r="A14" s="363" t="s">
        <v>145</v>
      </c>
      <c r="B14" s="35" t="s">
        <v>144</v>
      </c>
      <c r="C14" s="35">
        <v>2291</v>
      </c>
      <c r="D14" s="35"/>
      <c r="E14" s="35"/>
      <c r="F14" s="35">
        <f t="shared" ref="F14:F20" si="2">C14+D14+E14</f>
        <v>2291</v>
      </c>
      <c r="G14" s="35">
        <f>C14+12972</f>
        <v>15263</v>
      </c>
      <c r="H14" s="35"/>
      <c r="I14" s="35"/>
      <c r="J14" s="36">
        <f t="shared" si="1"/>
        <v>15263</v>
      </c>
    </row>
    <row r="15" spans="1:10">
      <c r="A15" s="364"/>
      <c r="B15" s="35" t="s">
        <v>39</v>
      </c>
      <c r="C15" s="35">
        <v>1091</v>
      </c>
      <c r="D15" s="35"/>
      <c r="E15" s="35"/>
      <c r="F15" s="35">
        <f t="shared" si="2"/>
        <v>1091</v>
      </c>
      <c r="G15" s="35">
        <f>C15+5788</f>
        <v>6879</v>
      </c>
      <c r="H15" s="35"/>
      <c r="I15" s="35"/>
      <c r="J15" s="36">
        <f t="shared" si="1"/>
        <v>6879</v>
      </c>
    </row>
    <row r="16" spans="1:10">
      <c r="A16" s="364"/>
      <c r="B16" s="35" t="s">
        <v>143</v>
      </c>
      <c r="C16" s="35">
        <v>0</v>
      </c>
      <c r="D16" s="35"/>
      <c r="E16" s="35"/>
      <c r="F16" s="35">
        <f t="shared" si="2"/>
        <v>0</v>
      </c>
      <c r="G16" s="35">
        <f>C16+0</f>
        <v>0</v>
      </c>
      <c r="H16" s="35"/>
      <c r="I16" s="35"/>
      <c r="J16" s="36">
        <f t="shared" si="1"/>
        <v>0</v>
      </c>
    </row>
    <row r="17" spans="1:10">
      <c r="A17" s="364"/>
      <c r="B17" s="35" t="s">
        <v>40</v>
      </c>
      <c r="C17" s="35">
        <v>0</v>
      </c>
      <c r="D17" s="35"/>
      <c r="E17" s="35"/>
      <c r="F17" s="35">
        <f t="shared" si="2"/>
        <v>0</v>
      </c>
      <c r="G17" s="35">
        <f>C17+0</f>
        <v>0</v>
      </c>
      <c r="H17" s="35"/>
      <c r="I17" s="35"/>
      <c r="J17" s="36">
        <f t="shared" si="1"/>
        <v>0</v>
      </c>
    </row>
    <row r="18" spans="1:10">
      <c r="A18" s="364"/>
      <c r="B18" s="35" t="s">
        <v>41</v>
      </c>
      <c r="C18" s="35">
        <v>164</v>
      </c>
      <c r="D18" s="35"/>
      <c r="E18" s="35"/>
      <c r="F18" s="35">
        <f t="shared" si="2"/>
        <v>164</v>
      </c>
      <c r="G18" s="35">
        <f>C18+868</f>
        <v>1032</v>
      </c>
      <c r="H18" s="35"/>
      <c r="I18" s="35"/>
      <c r="J18" s="36">
        <f t="shared" si="1"/>
        <v>1032</v>
      </c>
    </row>
    <row r="19" spans="1:10">
      <c r="A19" s="364"/>
      <c r="B19" s="41" t="s">
        <v>222</v>
      </c>
      <c r="C19" s="41">
        <v>491</v>
      </c>
      <c r="D19" s="41"/>
      <c r="E19" s="41"/>
      <c r="F19" s="35">
        <f t="shared" si="2"/>
        <v>491</v>
      </c>
      <c r="G19" s="35">
        <f>C19+2441</f>
        <v>2932</v>
      </c>
      <c r="H19" s="41"/>
      <c r="I19" s="41"/>
      <c r="J19" s="36">
        <f t="shared" si="1"/>
        <v>2932</v>
      </c>
    </row>
    <row r="20" spans="1:10">
      <c r="A20" s="364"/>
      <c r="B20" s="41" t="s">
        <v>230</v>
      </c>
      <c r="C20" s="41">
        <v>141</v>
      </c>
      <c r="D20" s="41"/>
      <c r="E20" s="41"/>
      <c r="F20" s="35">
        <f t="shared" si="2"/>
        <v>141</v>
      </c>
      <c r="G20" s="35">
        <f>C20+766</f>
        <v>907</v>
      </c>
      <c r="H20" s="41"/>
      <c r="I20" s="41"/>
      <c r="J20" s="36">
        <f t="shared" si="1"/>
        <v>907</v>
      </c>
    </row>
    <row r="21" spans="1:10" ht="15.75" thickBot="1">
      <c r="A21" s="365"/>
      <c r="B21" s="37" t="s">
        <v>231</v>
      </c>
      <c r="C21" s="183">
        <f>C17+C18+C19+C20</f>
        <v>796</v>
      </c>
      <c r="D21" s="38"/>
      <c r="E21" s="38"/>
      <c r="F21" s="183">
        <f>C21+D21+E21</f>
        <v>796</v>
      </c>
      <c r="G21" s="183">
        <f>SUM(G17:G20)</f>
        <v>4871</v>
      </c>
      <c r="H21" s="38"/>
      <c r="I21" s="38"/>
      <c r="J21" s="183">
        <f t="shared" si="1"/>
        <v>4871</v>
      </c>
    </row>
    <row r="22" spans="1:10" ht="15.75" thickTop="1">
      <c r="A22" s="368" t="s">
        <v>8</v>
      </c>
      <c r="B22" s="369"/>
      <c r="C22" s="39"/>
      <c r="D22" s="39"/>
      <c r="E22" s="39"/>
      <c r="F22" s="39"/>
      <c r="G22" s="261"/>
      <c r="H22" s="39"/>
      <c r="I22" s="39"/>
      <c r="J22" s="40"/>
    </row>
    <row r="23" spans="1:10">
      <c r="A23" s="363" t="s">
        <v>145</v>
      </c>
      <c r="B23" s="35" t="s">
        <v>144</v>
      </c>
      <c r="C23" s="35">
        <v>107</v>
      </c>
      <c r="D23" s="35"/>
      <c r="E23" s="35"/>
      <c r="F23" s="35">
        <f t="shared" ref="F23:F28" si="3">C23+D23+E23</f>
        <v>107</v>
      </c>
      <c r="G23" s="35">
        <f>C23+519</f>
        <v>626</v>
      </c>
      <c r="H23" s="35"/>
      <c r="I23" s="35"/>
      <c r="J23" s="36">
        <f t="shared" si="1"/>
        <v>626</v>
      </c>
    </row>
    <row r="24" spans="1:10">
      <c r="A24" s="364"/>
      <c r="B24" s="35" t="s">
        <v>39</v>
      </c>
      <c r="C24" s="35">
        <v>105</v>
      </c>
      <c r="D24" s="35"/>
      <c r="E24" s="35"/>
      <c r="F24" s="35">
        <f t="shared" si="3"/>
        <v>105</v>
      </c>
      <c r="G24" s="35">
        <f>C24+509</f>
        <v>614</v>
      </c>
      <c r="H24" s="35"/>
      <c r="I24" s="35"/>
      <c r="J24" s="36">
        <f t="shared" si="1"/>
        <v>614</v>
      </c>
    </row>
    <row r="25" spans="1:10">
      <c r="A25" s="364"/>
      <c r="B25" s="35" t="s">
        <v>143</v>
      </c>
      <c r="C25" s="35">
        <v>0</v>
      </c>
      <c r="D25" s="35"/>
      <c r="E25" s="35"/>
      <c r="F25" s="35">
        <f t="shared" si="3"/>
        <v>0</v>
      </c>
      <c r="G25" s="35">
        <f>C25+0</f>
        <v>0</v>
      </c>
      <c r="H25" s="35"/>
      <c r="I25" s="35"/>
      <c r="J25" s="36">
        <f t="shared" si="1"/>
        <v>0</v>
      </c>
    </row>
    <row r="26" spans="1:10">
      <c r="A26" s="364"/>
      <c r="B26" s="35" t="s">
        <v>40</v>
      </c>
      <c r="C26" s="35">
        <v>0</v>
      </c>
      <c r="D26" s="35"/>
      <c r="E26" s="35"/>
      <c r="F26" s="35">
        <f t="shared" si="3"/>
        <v>0</v>
      </c>
      <c r="G26" s="35">
        <f>C26+0</f>
        <v>0</v>
      </c>
      <c r="H26" s="35"/>
      <c r="I26" s="35"/>
      <c r="J26" s="36">
        <f t="shared" si="1"/>
        <v>0</v>
      </c>
    </row>
    <row r="27" spans="1:10">
      <c r="A27" s="364"/>
      <c r="B27" s="35" t="s">
        <v>41</v>
      </c>
      <c r="C27" s="35">
        <v>0</v>
      </c>
      <c r="D27" s="35"/>
      <c r="E27" s="35"/>
      <c r="F27" s="35">
        <f t="shared" si="3"/>
        <v>0</v>
      </c>
      <c r="G27" s="35">
        <f>C27+0</f>
        <v>0</v>
      </c>
      <c r="H27" s="35"/>
      <c r="I27" s="35"/>
      <c r="J27" s="36">
        <f t="shared" si="1"/>
        <v>0</v>
      </c>
    </row>
    <row r="28" spans="1:10">
      <c r="A28" s="364"/>
      <c r="B28" s="41" t="s">
        <v>232</v>
      </c>
      <c r="C28" s="41">
        <v>86</v>
      </c>
      <c r="D28" s="41"/>
      <c r="E28" s="41"/>
      <c r="F28" s="35">
        <f t="shared" si="3"/>
        <v>86</v>
      </c>
      <c r="G28" s="35">
        <f>C28+419</f>
        <v>505</v>
      </c>
      <c r="H28" s="41"/>
      <c r="I28" s="41"/>
      <c r="J28" s="36">
        <f t="shared" si="1"/>
        <v>505</v>
      </c>
    </row>
    <row r="29" spans="1:10" ht="15.75" thickBot="1">
      <c r="A29" s="365"/>
      <c r="B29" s="37" t="s">
        <v>223</v>
      </c>
      <c r="C29" s="183">
        <f>C26+C27+C28</f>
        <v>86</v>
      </c>
      <c r="D29" s="38"/>
      <c r="E29" s="38"/>
      <c r="F29" s="183">
        <f>C29+D29+E29</f>
        <v>86</v>
      </c>
      <c r="G29" s="183">
        <f>SUM(G26:G28)</f>
        <v>505</v>
      </c>
      <c r="H29" s="38"/>
      <c r="I29" s="38"/>
      <c r="J29" s="183">
        <f>G29+H29+I29</f>
        <v>505</v>
      </c>
    </row>
    <row r="30" spans="1:10" ht="15.75" thickTop="1">
      <c r="A30" s="368" t="s">
        <v>9</v>
      </c>
      <c r="B30" s="369"/>
      <c r="C30" s="39"/>
      <c r="D30" s="39"/>
      <c r="E30" s="39"/>
      <c r="F30" s="39"/>
      <c r="G30" s="261"/>
      <c r="H30" s="39"/>
      <c r="I30" s="39"/>
      <c r="J30" s="40"/>
    </row>
    <row r="31" spans="1:10">
      <c r="A31" s="363" t="s">
        <v>145</v>
      </c>
      <c r="B31" s="35" t="s">
        <v>144</v>
      </c>
      <c r="C31" s="35">
        <v>0</v>
      </c>
      <c r="D31" s="35"/>
      <c r="E31" s="35"/>
      <c r="F31" s="35">
        <f t="shared" ref="F31:F36" si="4">C31+D31+E31</f>
        <v>0</v>
      </c>
      <c r="G31" s="35">
        <f t="shared" ref="G31:G35" si="5">C31</f>
        <v>0</v>
      </c>
      <c r="H31" s="35"/>
      <c r="I31" s="35"/>
      <c r="J31" s="36">
        <f t="shared" si="1"/>
        <v>0</v>
      </c>
    </row>
    <row r="32" spans="1:10">
      <c r="A32" s="364"/>
      <c r="B32" s="35" t="s">
        <v>39</v>
      </c>
      <c r="C32" s="35">
        <v>0</v>
      </c>
      <c r="D32" s="35"/>
      <c r="E32" s="35"/>
      <c r="F32" s="35">
        <f t="shared" si="4"/>
        <v>0</v>
      </c>
      <c r="G32" s="35">
        <f t="shared" si="5"/>
        <v>0</v>
      </c>
      <c r="H32" s="35"/>
      <c r="I32" s="35"/>
      <c r="J32" s="36">
        <f t="shared" si="1"/>
        <v>0</v>
      </c>
    </row>
    <row r="33" spans="1:10">
      <c r="A33" s="364"/>
      <c r="B33" s="35" t="s">
        <v>143</v>
      </c>
      <c r="C33" s="35">
        <v>0</v>
      </c>
      <c r="D33" s="35"/>
      <c r="E33" s="35"/>
      <c r="F33" s="35">
        <f t="shared" si="4"/>
        <v>0</v>
      </c>
      <c r="G33" s="35">
        <f t="shared" si="5"/>
        <v>0</v>
      </c>
      <c r="H33" s="35"/>
      <c r="I33" s="35"/>
      <c r="J33" s="36">
        <f t="shared" si="1"/>
        <v>0</v>
      </c>
    </row>
    <row r="34" spans="1:10">
      <c r="A34" s="364"/>
      <c r="B34" s="35" t="s">
        <v>40</v>
      </c>
      <c r="C34" s="35">
        <v>0</v>
      </c>
      <c r="D34" s="35"/>
      <c r="E34" s="35"/>
      <c r="F34" s="35">
        <f t="shared" si="4"/>
        <v>0</v>
      </c>
      <c r="G34" s="35">
        <f t="shared" si="5"/>
        <v>0</v>
      </c>
      <c r="H34" s="35"/>
      <c r="I34" s="35"/>
      <c r="J34" s="36">
        <f t="shared" si="1"/>
        <v>0</v>
      </c>
    </row>
    <row r="35" spans="1:10">
      <c r="A35" s="364"/>
      <c r="B35" s="35" t="s">
        <v>41</v>
      </c>
      <c r="C35" s="35">
        <v>0</v>
      </c>
      <c r="D35" s="35"/>
      <c r="E35" s="35"/>
      <c r="F35" s="35">
        <f t="shared" si="4"/>
        <v>0</v>
      </c>
      <c r="G35" s="35">
        <f t="shared" si="5"/>
        <v>0</v>
      </c>
      <c r="H35" s="35"/>
      <c r="I35" s="35"/>
      <c r="J35" s="36">
        <f t="shared" si="1"/>
        <v>0</v>
      </c>
    </row>
    <row r="36" spans="1:10" ht="15.75" thickBot="1">
      <c r="A36" s="365"/>
      <c r="B36" s="37" t="s">
        <v>42</v>
      </c>
      <c r="C36" s="183">
        <f>C34+C35</f>
        <v>0</v>
      </c>
      <c r="D36" s="38"/>
      <c r="E36" s="38"/>
      <c r="F36" s="183">
        <f t="shared" si="4"/>
        <v>0</v>
      </c>
      <c r="G36" s="183">
        <f>SUM(G34:G35)</f>
        <v>0</v>
      </c>
      <c r="H36" s="38"/>
      <c r="I36" s="38"/>
      <c r="J36" s="183">
        <f t="shared" si="1"/>
        <v>0</v>
      </c>
    </row>
    <row r="37" spans="1:10" ht="15.75" thickTop="1">
      <c r="A37" s="368" t="s">
        <v>10</v>
      </c>
      <c r="B37" s="369"/>
      <c r="C37" s="39"/>
      <c r="D37" s="39"/>
      <c r="E37" s="39"/>
      <c r="F37" s="39"/>
      <c r="G37" s="261"/>
      <c r="H37" s="39"/>
      <c r="I37" s="39"/>
      <c r="J37" s="40"/>
    </row>
    <row r="38" spans="1:10">
      <c r="A38" s="363" t="s">
        <v>145</v>
      </c>
      <c r="B38" s="35" t="s">
        <v>144</v>
      </c>
      <c r="C38" s="35">
        <v>50</v>
      </c>
      <c r="D38" s="35"/>
      <c r="E38" s="35"/>
      <c r="F38" s="35">
        <f t="shared" ref="F38:F43" si="6">C38+D38+E38</f>
        <v>50</v>
      </c>
      <c r="G38" s="35">
        <f>C38+245</f>
        <v>295</v>
      </c>
      <c r="H38" s="35"/>
      <c r="I38" s="35"/>
      <c r="J38" s="36">
        <f t="shared" si="1"/>
        <v>295</v>
      </c>
    </row>
    <row r="39" spans="1:10">
      <c r="A39" s="364"/>
      <c r="B39" s="35" t="s">
        <v>39</v>
      </c>
      <c r="C39" s="35">
        <v>48</v>
      </c>
      <c r="D39" s="35"/>
      <c r="E39" s="35"/>
      <c r="F39" s="35">
        <f t="shared" si="6"/>
        <v>48</v>
      </c>
      <c r="G39" s="35">
        <f>C39+235</f>
        <v>283</v>
      </c>
      <c r="H39" s="35"/>
      <c r="I39" s="35"/>
      <c r="J39" s="36">
        <f t="shared" si="1"/>
        <v>283</v>
      </c>
    </row>
    <row r="40" spans="1:10">
      <c r="A40" s="364"/>
      <c r="B40" s="35" t="s">
        <v>143</v>
      </c>
      <c r="C40" s="35">
        <v>0</v>
      </c>
      <c r="D40" s="35"/>
      <c r="E40" s="35"/>
      <c r="F40" s="35">
        <f t="shared" si="6"/>
        <v>0</v>
      </c>
      <c r="G40" s="35">
        <f>C40+0</f>
        <v>0</v>
      </c>
      <c r="H40" s="35"/>
      <c r="I40" s="35"/>
      <c r="J40" s="36">
        <f t="shared" si="1"/>
        <v>0</v>
      </c>
    </row>
    <row r="41" spans="1:10">
      <c r="A41" s="364"/>
      <c r="B41" s="35" t="s">
        <v>40</v>
      </c>
      <c r="C41" s="35">
        <v>0</v>
      </c>
      <c r="D41" s="35"/>
      <c r="E41" s="35"/>
      <c r="F41" s="35">
        <f t="shared" si="6"/>
        <v>0</v>
      </c>
      <c r="G41" s="35">
        <f>C41+0</f>
        <v>0</v>
      </c>
      <c r="H41" s="35"/>
      <c r="I41" s="35"/>
      <c r="J41" s="36">
        <f t="shared" si="1"/>
        <v>0</v>
      </c>
    </row>
    <row r="42" spans="1:10">
      <c r="A42" s="364"/>
      <c r="B42" s="35" t="s">
        <v>41</v>
      </c>
      <c r="C42" s="35">
        <v>6</v>
      </c>
      <c r="D42" s="35"/>
      <c r="E42" s="35"/>
      <c r="F42" s="35">
        <f t="shared" si="6"/>
        <v>6</v>
      </c>
      <c r="G42" s="35">
        <f>C42+19</f>
        <v>25</v>
      </c>
      <c r="H42" s="35"/>
      <c r="I42" s="35"/>
      <c r="J42" s="36">
        <f t="shared" si="1"/>
        <v>25</v>
      </c>
    </row>
    <row r="43" spans="1:10">
      <c r="A43" s="364"/>
      <c r="B43" s="41" t="s">
        <v>232</v>
      </c>
      <c r="C43" s="41">
        <v>43</v>
      </c>
      <c r="D43" s="41"/>
      <c r="E43" s="41"/>
      <c r="F43" s="35">
        <f t="shared" si="6"/>
        <v>43</v>
      </c>
      <c r="G43" s="35">
        <f>C43+211</f>
        <v>254</v>
      </c>
      <c r="H43" s="41"/>
      <c r="I43" s="41"/>
      <c r="J43" s="36">
        <f t="shared" si="1"/>
        <v>254</v>
      </c>
    </row>
    <row r="44" spans="1:10" ht="15.75" thickBot="1">
      <c r="A44" s="365"/>
      <c r="B44" s="37" t="s">
        <v>223</v>
      </c>
      <c r="C44" s="183">
        <f>C41+C42+C43</f>
        <v>49</v>
      </c>
      <c r="D44" s="38"/>
      <c r="E44" s="38"/>
      <c r="F44" s="183">
        <f>C44+D44+E44</f>
        <v>49</v>
      </c>
      <c r="G44" s="183">
        <f>SUM(G41:G43)</f>
        <v>279</v>
      </c>
      <c r="H44" s="38"/>
      <c r="I44" s="38"/>
      <c r="J44" s="183">
        <f>G44+H44+I44</f>
        <v>279</v>
      </c>
    </row>
    <row r="45" spans="1:10" ht="15.75" thickTop="1">
      <c r="A45" s="368" t="s">
        <v>146</v>
      </c>
      <c r="B45" s="369"/>
      <c r="C45" s="39"/>
      <c r="D45" s="39"/>
      <c r="E45" s="39"/>
      <c r="F45" s="39"/>
      <c r="G45" s="261"/>
      <c r="H45" s="39"/>
      <c r="I45" s="39"/>
      <c r="J45" s="40"/>
    </row>
    <row r="46" spans="1:10">
      <c r="A46" s="363" t="s">
        <v>145</v>
      </c>
      <c r="B46" s="35" t="s">
        <v>144</v>
      </c>
      <c r="C46" s="35">
        <v>668</v>
      </c>
      <c r="D46" s="35"/>
      <c r="E46" s="35"/>
      <c r="F46" s="35">
        <f t="shared" ref="F46:F51" si="7">C46+D46+E46</f>
        <v>668</v>
      </c>
      <c r="G46" s="35">
        <f>C46+3111</f>
        <v>3779</v>
      </c>
      <c r="H46" s="35"/>
      <c r="I46" s="35"/>
      <c r="J46" s="36">
        <f t="shared" si="1"/>
        <v>3779</v>
      </c>
    </row>
    <row r="47" spans="1:10">
      <c r="A47" s="364"/>
      <c r="B47" s="35" t="s">
        <v>39</v>
      </c>
      <c r="C47" s="35">
        <v>318</v>
      </c>
      <c r="D47" s="35"/>
      <c r="E47" s="35"/>
      <c r="F47" s="35">
        <f t="shared" si="7"/>
        <v>318</v>
      </c>
      <c r="G47" s="35">
        <f>C47+1475</f>
        <v>1793</v>
      </c>
      <c r="H47" s="35"/>
      <c r="I47" s="35"/>
      <c r="J47" s="36">
        <f t="shared" si="1"/>
        <v>1793</v>
      </c>
    </row>
    <row r="48" spans="1:10">
      <c r="A48" s="364"/>
      <c r="B48" s="35" t="s">
        <v>143</v>
      </c>
      <c r="C48" s="35">
        <v>0</v>
      </c>
      <c r="D48" s="35"/>
      <c r="E48" s="35"/>
      <c r="F48" s="35">
        <f t="shared" si="7"/>
        <v>0</v>
      </c>
      <c r="G48" s="35">
        <f>C48+0</f>
        <v>0</v>
      </c>
      <c r="H48" s="35"/>
      <c r="I48" s="35"/>
      <c r="J48" s="36">
        <f t="shared" si="1"/>
        <v>0</v>
      </c>
    </row>
    <row r="49" spans="1:10">
      <c r="A49" s="364"/>
      <c r="B49" s="42" t="s">
        <v>224</v>
      </c>
      <c r="C49" s="35">
        <v>164</v>
      </c>
      <c r="D49" s="35"/>
      <c r="E49" s="35"/>
      <c r="F49" s="35">
        <f t="shared" si="7"/>
        <v>164</v>
      </c>
      <c r="G49" s="35">
        <f>C49+763</f>
        <v>927</v>
      </c>
      <c r="H49" s="35"/>
      <c r="I49" s="35"/>
      <c r="J49" s="36">
        <f t="shared" si="1"/>
        <v>927</v>
      </c>
    </row>
    <row r="50" spans="1:10">
      <c r="A50" s="364"/>
      <c r="B50" s="35" t="s">
        <v>41</v>
      </c>
      <c r="C50" s="35">
        <v>32</v>
      </c>
      <c r="D50" s="35"/>
      <c r="E50" s="35"/>
      <c r="F50" s="35">
        <f t="shared" si="7"/>
        <v>32</v>
      </c>
      <c r="G50" s="35">
        <f>C50+124</f>
        <v>156</v>
      </c>
      <c r="H50" s="35"/>
      <c r="I50" s="35"/>
      <c r="J50" s="36">
        <f t="shared" si="1"/>
        <v>156</v>
      </c>
    </row>
    <row r="51" spans="1:10" ht="15.75" thickBot="1">
      <c r="A51" s="365"/>
      <c r="B51" s="37" t="s">
        <v>42</v>
      </c>
      <c r="C51" s="183">
        <f>C49+C50</f>
        <v>196</v>
      </c>
      <c r="D51" s="38"/>
      <c r="E51" s="38"/>
      <c r="F51" s="183">
        <f t="shared" si="7"/>
        <v>196</v>
      </c>
      <c r="G51" s="183">
        <f>SUM(G49:G50)</f>
        <v>1083</v>
      </c>
      <c r="H51" s="38"/>
      <c r="I51" s="38"/>
      <c r="J51" s="183">
        <f>G51+H51+I51</f>
        <v>1083</v>
      </c>
    </row>
    <row r="52" spans="1:10" ht="15.75" thickTop="1">
      <c r="A52" s="368" t="s">
        <v>11</v>
      </c>
      <c r="B52" s="369"/>
      <c r="C52" s="39"/>
      <c r="D52" s="39"/>
      <c r="E52" s="39"/>
      <c r="F52" s="39"/>
      <c r="G52" s="261"/>
      <c r="H52" s="39"/>
      <c r="I52" s="39"/>
      <c r="J52" s="40"/>
    </row>
    <row r="53" spans="1:10">
      <c r="A53" s="363" t="s">
        <v>145</v>
      </c>
      <c r="B53" s="35" t="s">
        <v>144</v>
      </c>
      <c r="C53" s="35">
        <v>13</v>
      </c>
      <c r="D53" s="35"/>
      <c r="E53" s="35"/>
      <c r="F53" s="35">
        <f t="shared" ref="F53:F57" si="8">C53+D53+E53</f>
        <v>13</v>
      </c>
      <c r="G53" s="35">
        <f>C53+77</f>
        <v>90</v>
      </c>
      <c r="H53" s="35"/>
      <c r="I53" s="35"/>
      <c r="J53" s="36">
        <f t="shared" si="1"/>
        <v>90</v>
      </c>
    </row>
    <row r="54" spans="1:10">
      <c r="A54" s="364"/>
      <c r="B54" s="35" t="s">
        <v>39</v>
      </c>
      <c r="C54" s="35">
        <v>10</v>
      </c>
      <c r="D54" s="35"/>
      <c r="E54" s="35"/>
      <c r="F54" s="35">
        <f t="shared" si="8"/>
        <v>10</v>
      </c>
      <c r="G54" s="35">
        <f>C54+65</f>
        <v>75</v>
      </c>
      <c r="H54" s="35"/>
      <c r="I54" s="35"/>
      <c r="J54" s="36">
        <f t="shared" si="1"/>
        <v>75</v>
      </c>
    </row>
    <row r="55" spans="1:10">
      <c r="A55" s="364"/>
      <c r="B55" s="35" t="s">
        <v>143</v>
      </c>
      <c r="C55" s="35">
        <v>0</v>
      </c>
      <c r="D55" s="35"/>
      <c r="E55" s="35"/>
      <c r="F55" s="35">
        <f t="shared" si="8"/>
        <v>0</v>
      </c>
      <c r="G55" s="35">
        <f>C55+0</f>
        <v>0</v>
      </c>
      <c r="H55" s="35"/>
      <c r="I55" s="35"/>
      <c r="J55" s="36">
        <f t="shared" si="1"/>
        <v>0</v>
      </c>
    </row>
    <row r="56" spans="1:10">
      <c r="A56" s="364"/>
      <c r="B56" s="35" t="s">
        <v>226</v>
      </c>
      <c r="C56" s="35">
        <v>10</v>
      </c>
      <c r="D56" s="35"/>
      <c r="E56" s="35"/>
      <c r="F56" s="35">
        <f t="shared" si="8"/>
        <v>10</v>
      </c>
      <c r="G56" s="35">
        <f>C56+63</f>
        <v>73</v>
      </c>
      <c r="H56" s="35"/>
      <c r="I56" s="35"/>
      <c r="J56" s="36">
        <f t="shared" si="1"/>
        <v>73</v>
      </c>
    </row>
    <row r="57" spans="1:10">
      <c r="A57" s="364"/>
      <c r="B57" s="35" t="s">
        <v>225</v>
      </c>
      <c r="C57" s="35">
        <v>0</v>
      </c>
      <c r="D57" s="35"/>
      <c r="E57" s="35"/>
      <c r="F57" s="35">
        <f t="shared" si="8"/>
        <v>0</v>
      </c>
      <c r="G57" s="35">
        <f>C57+0</f>
        <v>0</v>
      </c>
      <c r="H57" s="35"/>
      <c r="I57" s="35"/>
      <c r="J57" s="36">
        <f t="shared" si="1"/>
        <v>0</v>
      </c>
    </row>
    <row r="58" spans="1:10" ht="15.75" thickBot="1">
      <c r="A58" s="365"/>
      <c r="B58" s="37" t="s">
        <v>42</v>
      </c>
      <c r="C58" s="184">
        <f>C56+C57</f>
        <v>10</v>
      </c>
      <c r="D58" s="41"/>
      <c r="E58" s="41"/>
      <c r="F58" s="184">
        <f>C58+D58+E58</f>
        <v>10</v>
      </c>
      <c r="G58" s="184">
        <f>SUM(G56:G57)</f>
        <v>73</v>
      </c>
      <c r="H58" s="41"/>
      <c r="I58" s="41"/>
      <c r="J58" s="184">
        <f>G58+H58+I58</f>
        <v>73</v>
      </c>
    </row>
    <row r="59" spans="1:10" ht="15.75" thickTop="1">
      <c r="A59" s="368" t="s">
        <v>44</v>
      </c>
      <c r="B59" s="369"/>
      <c r="C59" s="35"/>
      <c r="D59" s="35"/>
      <c r="E59" s="35"/>
      <c r="F59" s="35"/>
      <c r="G59" s="35"/>
      <c r="H59" s="35"/>
      <c r="I59" s="35"/>
      <c r="J59" s="35"/>
    </row>
    <row r="60" spans="1:10" ht="15" customHeight="1">
      <c r="A60" s="371" t="s">
        <v>145</v>
      </c>
      <c r="B60" s="35" t="s">
        <v>45</v>
      </c>
      <c r="C60" s="35">
        <v>448</v>
      </c>
      <c r="D60" s="35"/>
      <c r="E60" s="35"/>
      <c r="F60" s="35">
        <f t="shared" ref="F60:F72" si="9">C60+D60+E60</f>
        <v>448</v>
      </c>
      <c r="G60" s="35">
        <f>C60+1896</f>
        <v>2344</v>
      </c>
      <c r="H60" s="35"/>
      <c r="I60" s="35"/>
      <c r="J60" s="35">
        <f t="shared" si="1"/>
        <v>2344</v>
      </c>
    </row>
    <row r="61" spans="1:10">
      <c r="A61" s="372"/>
      <c r="B61" s="35" t="s">
        <v>39</v>
      </c>
      <c r="C61" s="35">
        <v>320</v>
      </c>
      <c r="D61" s="35"/>
      <c r="E61" s="35"/>
      <c r="F61" s="35">
        <f t="shared" si="9"/>
        <v>320</v>
      </c>
      <c r="G61" s="35">
        <f>C61+1445</f>
        <v>1765</v>
      </c>
      <c r="H61" s="35"/>
      <c r="I61" s="35"/>
      <c r="J61" s="35">
        <f t="shared" si="1"/>
        <v>1765</v>
      </c>
    </row>
    <row r="62" spans="1:10">
      <c r="A62" s="372"/>
      <c r="B62" s="35" t="s">
        <v>143</v>
      </c>
      <c r="C62" s="35">
        <v>0</v>
      </c>
      <c r="D62" s="35"/>
      <c r="E62" s="35"/>
      <c r="F62" s="35">
        <f t="shared" si="9"/>
        <v>0</v>
      </c>
      <c r="G62" s="35">
        <f>C62+0</f>
        <v>0</v>
      </c>
      <c r="H62" s="35"/>
      <c r="I62" s="35"/>
      <c r="J62" s="35">
        <f t="shared" si="1"/>
        <v>0</v>
      </c>
    </row>
    <row r="63" spans="1:10">
      <c r="A63" s="372"/>
      <c r="B63" s="35" t="s">
        <v>40</v>
      </c>
      <c r="C63" s="35">
        <v>0</v>
      </c>
      <c r="D63" s="35"/>
      <c r="E63" s="35"/>
      <c r="F63" s="35">
        <f t="shared" si="9"/>
        <v>0</v>
      </c>
      <c r="G63" s="35">
        <f>C63+0</f>
        <v>0</v>
      </c>
      <c r="H63" s="35"/>
      <c r="I63" s="35"/>
      <c r="J63" s="35">
        <f t="shared" si="1"/>
        <v>0</v>
      </c>
    </row>
    <row r="64" spans="1:10">
      <c r="A64" s="372"/>
      <c r="B64" s="35" t="s">
        <v>41</v>
      </c>
      <c r="C64" s="35">
        <v>19</v>
      </c>
      <c r="D64" s="35"/>
      <c r="E64" s="35"/>
      <c r="F64" s="35">
        <f t="shared" si="9"/>
        <v>19</v>
      </c>
      <c r="G64" s="35">
        <f>C64+91</f>
        <v>110</v>
      </c>
      <c r="H64" s="35"/>
      <c r="I64" s="35"/>
      <c r="J64" s="35">
        <f t="shared" si="1"/>
        <v>110</v>
      </c>
    </row>
    <row r="65" spans="1:36">
      <c r="A65" s="372"/>
      <c r="B65" s="42" t="s">
        <v>42</v>
      </c>
      <c r="C65" s="185">
        <f>C63+C64</f>
        <v>19</v>
      </c>
      <c r="D65" s="35"/>
      <c r="E65" s="35"/>
      <c r="F65" s="185">
        <f>C65+D65+E65</f>
        <v>19</v>
      </c>
      <c r="G65" s="185">
        <f>SUM(G63:G64)</f>
        <v>110</v>
      </c>
      <c r="H65" s="35"/>
      <c r="I65" s="35"/>
      <c r="J65" s="185">
        <f>G65+H65+I65</f>
        <v>110</v>
      </c>
    </row>
    <row r="66" spans="1:36" ht="18.75" customHeight="1">
      <c r="A66" s="262"/>
      <c r="B66" s="52" t="s">
        <v>160</v>
      </c>
      <c r="C66" s="49"/>
      <c r="D66" s="49"/>
      <c r="E66" s="49"/>
      <c r="F66" s="49"/>
      <c r="G66" s="35"/>
      <c r="H66" s="49"/>
      <c r="I66" s="49"/>
      <c r="J66" s="50"/>
    </row>
    <row r="67" spans="1:36">
      <c r="A67" s="373" t="s">
        <v>145</v>
      </c>
      <c r="B67" s="35" t="s">
        <v>144</v>
      </c>
      <c r="C67" s="35">
        <v>31</v>
      </c>
      <c r="D67" s="35"/>
      <c r="E67" s="35"/>
      <c r="F67" s="35">
        <f t="shared" si="9"/>
        <v>31</v>
      </c>
      <c r="G67" s="35">
        <f>C67+140</f>
        <v>171</v>
      </c>
      <c r="H67" s="35"/>
      <c r="I67" s="35"/>
      <c r="J67" s="35">
        <f t="shared" si="1"/>
        <v>171</v>
      </c>
    </row>
    <row r="68" spans="1:36">
      <c r="A68" s="373"/>
      <c r="B68" s="35" t="s">
        <v>39</v>
      </c>
      <c r="C68" s="35">
        <v>31</v>
      </c>
      <c r="D68" s="35"/>
      <c r="E68" s="35"/>
      <c r="F68" s="35">
        <f t="shared" si="9"/>
        <v>31</v>
      </c>
      <c r="G68" s="35">
        <f>C68+140</f>
        <v>171</v>
      </c>
      <c r="H68" s="35"/>
      <c r="I68" s="35"/>
      <c r="J68" s="35">
        <f t="shared" si="1"/>
        <v>171</v>
      </c>
    </row>
    <row r="69" spans="1:36">
      <c r="A69" s="373"/>
      <c r="B69" s="35" t="s">
        <v>143</v>
      </c>
      <c r="C69" s="35">
        <v>0</v>
      </c>
      <c r="D69" s="35"/>
      <c r="E69" s="35"/>
      <c r="F69" s="35">
        <f t="shared" si="9"/>
        <v>0</v>
      </c>
      <c r="G69" s="35">
        <f>C69+0</f>
        <v>0</v>
      </c>
      <c r="H69" s="35"/>
      <c r="I69" s="35"/>
      <c r="J69" s="35">
        <f t="shared" si="1"/>
        <v>0</v>
      </c>
    </row>
    <row r="70" spans="1:36">
      <c r="A70" s="373"/>
      <c r="B70" s="35" t="s">
        <v>40</v>
      </c>
      <c r="C70" s="35">
        <v>8</v>
      </c>
      <c r="D70" s="35"/>
      <c r="E70" s="35"/>
      <c r="F70" s="35">
        <f t="shared" si="9"/>
        <v>8</v>
      </c>
      <c r="G70" s="35">
        <f>C70+27</f>
        <v>35</v>
      </c>
      <c r="H70" s="35"/>
      <c r="I70" s="35"/>
      <c r="J70" s="35">
        <f t="shared" si="1"/>
        <v>35</v>
      </c>
    </row>
    <row r="71" spans="1:36">
      <c r="A71" s="373"/>
      <c r="B71" s="35" t="s">
        <v>41</v>
      </c>
      <c r="C71" s="35">
        <v>9</v>
      </c>
      <c r="D71" s="35"/>
      <c r="E71" s="35"/>
      <c r="F71" s="35">
        <f t="shared" si="9"/>
        <v>9</v>
      </c>
      <c r="G71" s="35">
        <f>C71+41</f>
        <v>50</v>
      </c>
      <c r="H71" s="35"/>
      <c r="I71" s="35"/>
      <c r="J71" s="35">
        <f t="shared" si="1"/>
        <v>50</v>
      </c>
    </row>
    <row r="72" spans="1:36">
      <c r="A72" s="373"/>
      <c r="B72" s="42" t="s">
        <v>42</v>
      </c>
      <c r="C72" s="185">
        <f>C70+C71</f>
        <v>17</v>
      </c>
      <c r="D72" s="35"/>
      <c r="E72" s="35"/>
      <c r="F72" s="185">
        <f t="shared" si="9"/>
        <v>17</v>
      </c>
      <c r="G72" s="185">
        <f>SUM(G70:G71)</f>
        <v>85</v>
      </c>
      <c r="H72" s="35"/>
      <c r="I72" s="35"/>
      <c r="J72" s="185">
        <f>G72+H72+I72</f>
        <v>85</v>
      </c>
    </row>
    <row r="73" spans="1:36">
      <c r="A73" s="44"/>
      <c r="B73" s="45"/>
      <c r="C73" s="46"/>
      <c r="D73" s="47"/>
      <c r="E73" s="48"/>
      <c r="F73" s="46"/>
      <c r="G73" s="46"/>
      <c r="H73" s="46"/>
      <c r="I73" s="46"/>
      <c r="J73" s="46"/>
    </row>
    <row r="74" spans="1:36">
      <c r="A74" s="374" t="s">
        <v>159</v>
      </c>
      <c r="B74" s="375"/>
      <c r="C74" s="375"/>
      <c r="D74" s="375"/>
      <c r="E74" s="375"/>
      <c r="F74" s="375"/>
      <c r="G74" s="375"/>
      <c r="H74" s="375"/>
      <c r="I74" s="375"/>
      <c r="J74" s="376"/>
    </row>
    <row r="75" spans="1:36" ht="15.75">
      <c r="A75" s="360" t="s">
        <v>33</v>
      </c>
      <c r="B75" s="360"/>
      <c r="C75" s="362" t="s">
        <v>471</v>
      </c>
      <c r="D75" s="362"/>
      <c r="E75" s="362"/>
      <c r="F75" s="362"/>
      <c r="G75" s="362" t="s">
        <v>299</v>
      </c>
      <c r="H75" s="362"/>
      <c r="I75" s="362"/>
      <c r="J75" s="362"/>
    </row>
    <row r="76" spans="1:36" ht="31.5">
      <c r="A76" s="361"/>
      <c r="B76" s="361"/>
      <c r="C76" s="7" t="s">
        <v>34</v>
      </c>
      <c r="D76" s="7" t="s">
        <v>216</v>
      </c>
      <c r="E76" s="7" t="s">
        <v>147</v>
      </c>
      <c r="F76" s="7" t="s">
        <v>3</v>
      </c>
      <c r="G76" s="7" t="s">
        <v>34</v>
      </c>
      <c r="H76" s="7" t="s">
        <v>216</v>
      </c>
      <c r="I76" s="7" t="s">
        <v>147</v>
      </c>
      <c r="J76" s="7" t="s">
        <v>3</v>
      </c>
    </row>
    <row r="77" spans="1:36" ht="18.75" customHeight="1">
      <c r="A77" s="51"/>
      <c r="B77" s="42" t="s">
        <v>161</v>
      </c>
      <c r="C77" s="247">
        <v>339</v>
      </c>
      <c r="D77" s="42"/>
      <c r="E77" s="42"/>
      <c r="F77" s="185">
        <f>C77+D77+E77</f>
        <v>339</v>
      </c>
      <c r="G77" s="42">
        <f>C77+1208</f>
        <v>1547</v>
      </c>
      <c r="H77" s="42"/>
      <c r="I77" s="42"/>
      <c r="J77" s="185">
        <f>G77+H77+I77</f>
        <v>1547</v>
      </c>
    </row>
    <row r="79" spans="1:36" s="103" customFormat="1">
      <c r="A79" s="370" t="s">
        <v>220</v>
      </c>
      <c r="B79" s="370"/>
      <c r="C79" s="370"/>
      <c r="D79" s="370"/>
      <c r="E79" s="370"/>
      <c r="F79" s="370"/>
      <c r="G79" s="370"/>
      <c r="H79" s="370"/>
      <c r="I79" s="370"/>
      <c r="J79" s="370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6"/>
      <c r="AJ79" s="66"/>
    </row>
  </sheetData>
  <mergeCells count="29">
    <mergeCell ref="A75:B76"/>
    <mergeCell ref="C75:F75"/>
    <mergeCell ref="G75:J75"/>
    <mergeCell ref="A79:J79"/>
    <mergeCell ref="A52:B52"/>
    <mergeCell ref="A53:A58"/>
    <mergeCell ref="A59:B59"/>
    <mergeCell ref="A60:A65"/>
    <mergeCell ref="A67:A72"/>
    <mergeCell ref="A74:J74"/>
    <mergeCell ref="A46:A51"/>
    <mergeCell ref="A6:B6"/>
    <mergeCell ref="A7:A12"/>
    <mergeCell ref="A13:B13"/>
    <mergeCell ref="A14:A21"/>
    <mergeCell ref="A22:B22"/>
    <mergeCell ref="A23:A29"/>
    <mergeCell ref="A30:B30"/>
    <mergeCell ref="A31:A36"/>
    <mergeCell ref="A37:B37"/>
    <mergeCell ref="A38:A44"/>
    <mergeCell ref="A45:B45"/>
    <mergeCell ref="A1:J1"/>
    <mergeCell ref="A2:J2"/>
    <mergeCell ref="A3:D3"/>
    <mergeCell ref="E3:J3"/>
    <mergeCell ref="A4:B5"/>
    <mergeCell ref="C4:F4"/>
    <mergeCell ref="G4:J4"/>
  </mergeCells>
  <pageMargins left="0.36" right="0.17" top="0.18" bottom="0.25" header="0.18" footer="0.23"/>
  <pageSetup paperSize="9" orientation="portrait" r:id="rId1"/>
  <rowBreaks count="1" manualBreakCount="1">
    <brk id="44" max="16383" man="1"/>
  </rowBreaks>
  <ignoredErrors>
    <ignoredError sqref="G55:G56 G57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Y38"/>
  <sheetViews>
    <sheetView workbookViewId="0">
      <selection activeCell="A7" sqref="A7"/>
    </sheetView>
  </sheetViews>
  <sheetFormatPr defaultColWidth="9.140625" defaultRowHeight="12"/>
  <cols>
    <col min="1" max="1" width="4" style="93" customWidth="1"/>
    <col min="2" max="2" width="13.85546875" style="93" customWidth="1"/>
    <col min="3" max="3" width="25.140625" style="93" bestFit="1" customWidth="1"/>
    <col min="4" max="4" width="11" style="93" customWidth="1"/>
    <col min="5" max="5" width="14" style="93" customWidth="1"/>
    <col min="6" max="6" width="11.7109375" style="93" customWidth="1"/>
    <col min="7" max="8" width="12.42578125" style="93" customWidth="1"/>
    <col min="9" max="9" width="6.85546875" style="93" customWidth="1"/>
    <col min="10" max="10" width="12" style="93" customWidth="1"/>
    <col min="11" max="11" width="7.5703125" style="93" customWidth="1"/>
    <col min="12" max="12" width="10.28515625" style="93" customWidth="1"/>
    <col min="13" max="13" width="9.7109375" style="93" customWidth="1"/>
    <col min="14" max="14" width="11.7109375" style="93" customWidth="1"/>
    <col min="15" max="15" width="16.28515625" style="93" customWidth="1"/>
    <col min="16" max="16" width="15" style="93" customWidth="1"/>
    <col min="17" max="17" width="14.7109375" style="93" customWidth="1"/>
    <col min="18" max="19" width="14.42578125" style="93" customWidth="1"/>
    <col min="20" max="20" width="6.28515625" style="93" customWidth="1"/>
    <col min="21" max="21" width="6.5703125" style="93" customWidth="1"/>
    <col min="22" max="22" width="6.7109375" style="93" customWidth="1"/>
    <col min="23" max="23" width="6" style="93" customWidth="1"/>
    <col min="24" max="24" width="14.140625" style="93" customWidth="1"/>
    <col min="25" max="25" width="9.140625" style="93" customWidth="1"/>
    <col min="26" max="16384" width="9.140625" style="93"/>
  </cols>
  <sheetData>
    <row r="1" spans="1:25" s="86" customFormat="1" ht="15">
      <c r="A1" s="390" t="s">
        <v>193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  <c r="T1" s="391"/>
      <c r="U1" s="391"/>
      <c r="V1" s="391"/>
      <c r="W1" s="391"/>
      <c r="X1" s="391"/>
      <c r="Y1" s="392"/>
    </row>
    <row r="2" spans="1:25" s="86" customFormat="1" ht="15">
      <c r="A2" s="393" t="s">
        <v>12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3"/>
      <c r="S2" s="393"/>
      <c r="T2" s="393"/>
      <c r="U2" s="393"/>
      <c r="V2" s="393"/>
      <c r="W2" s="393"/>
      <c r="X2" s="393"/>
      <c r="Y2" s="393"/>
    </row>
    <row r="3" spans="1:25" s="86" customFormat="1" ht="18" customHeight="1">
      <c r="A3" s="394" t="s">
        <v>271</v>
      </c>
      <c r="B3" s="394"/>
      <c r="C3" s="394"/>
      <c r="D3" s="394"/>
      <c r="E3" s="394"/>
      <c r="F3" s="394"/>
      <c r="G3" s="394"/>
      <c r="H3" s="394"/>
      <c r="I3" s="394"/>
      <c r="J3" s="394"/>
      <c r="K3" s="394"/>
      <c r="L3" s="394"/>
      <c r="M3" s="394"/>
      <c r="N3" s="395" t="s">
        <v>472</v>
      </c>
      <c r="O3" s="395"/>
      <c r="P3" s="395"/>
      <c r="Q3" s="395"/>
      <c r="R3" s="395"/>
      <c r="S3" s="395"/>
      <c r="T3" s="395"/>
      <c r="U3" s="395"/>
      <c r="V3" s="395"/>
      <c r="W3" s="395"/>
      <c r="X3" s="395"/>
      <c r="Y3" s="395"/>
    </row>
    <row r="4" spans="1:25" s="65" customFormat="1" ht="12.75">
      <c r="A4" s="379" t="s">
        <v>13</v>
      </c>
      <c r="B4" s="379" t="s">
        <v>233</v>
      </c>
      <c r="C4" s="379" t="s">
        <v>229</v>
      </c>
      <c r="D4" s="379" t="s">
        <v>106</v>
      </c>
      <c r="E4" s="396" t="s">
        <v>135</v>
      </c>
      <c r="F4" s="396" t="s">
        <v>108</v>
      </c>
      <c r="G4" s="397" t="s">
        <v>234</v>
      </c>
      <c r="H4" s="397"/>
      <c r="I4" s="398" t="s">
        <v>235</v>
      </c>
      <c r="J4" s="398"/>
      <c r="K4" s="398"/>
      <c r="L4" s="398"/>
      <c r="M4" s="398"/>
      <c r="N4" s="398"/>
      <c r="O4" s="399" t="s">
        <v>237</v>
      </c>
      <c r="P4" s="399"/>
      <c r="Q4" s="399"/>
      <c r="R4" s="399"/>
      <c r="S4" s="399"/>
      <c r="T4" s="400" t="s">
        <v>238</v>
      </c>
      <c r="U4" s="400"/>
      <c r="V4" s="400"/>
      <c r="W4" s="400"/>
      <c r="X4" s="400"/>
      <c r="Y4" s="379" t="s">
        <v>4</v>
      </c>
    </row>
    <row r="5" spans="1:25" s="65" customFormat="1" ht="102">
      <c r="A5" s="379"/>
      <c r="B5" s="379"/>
      <c r="C5" s="379"/>
      <c r="D5" s="379"/>
      <c r="E5" s="396"/>
      <c r="F5" s="396"/>
      <c r="G5" s="384" t="s">
        <v>136</v>
      </c>
      <c r="H5" s="384" t="s">
        <v>137</v>
      </c>
      <c r="I5" s="386" t="s">
        <v>56</v>
      </c>
      <c r="J5" s="386" t="s">
        <v>236</v>
      </c>
      <c r="K5" s="386" t="s">
        <v>14</v>
      </c>
      <c r="L5" s="386" t="s">
        <v>57</v>
      </c>
      <c r="M5" s="386" t="s">
        <v>15</v>
      </c>
      <c r="N5" s="386" t="s">
        <v>58</v>
      </c>
      <c r="O5" s="388" t="s">
        <v>138</v>
      </c>
      <c r="P5" s="388" t="s">
        <v>248</v>
      </c>
      <c r="Q5" s="378" t="s">
        <v>249</v>
      </c>
      <c r="R5" s="378" t="s">
        <v>250</v>
      </c>
      <c r="S5" s="378" t="s">
        <v>251</v>
      </c>
      <c r="T5" s="379" t="s">
        <v>105</v>
      </c>
      <c r="U5" s="380"/>
      <c r="V5" s="379" t="s">
        <v>139</v>
      </c>
      <c r="W5" s="379"/>
      <c r="X5" s="111" t="s">
        <v>140</v>
      </c>
      <c r="Y5" s="379"/>
    </row>
    <row r="6" spans="1:25" s="65" customFormat="1" ht="18" customHeight="1">
      <c r="A6" s="379"/>
      <c r="B6" s="379"/>
      <c r="C6" s="379"/>
      <c r="D6" s="379"/>
      <c r="E6" s="396"/>
      <c r="F6" s="396"/>
      <c r="G6" s="385"/>
      <c r="H6" s="385"/>
      <c r="I6" s="387"/>
      <c r="J6" s="387"/>
      <c r="K6" s="387"/>
      <c r="L6" s="387"/>
      <c r="M6" s="387"/>
      <c r="N6" s="387"/>
      <c r="O6" s="389"/>
      <c r="P6" s="389"/>
      <c r="Q6" s="378"/>
      <c r="R6" s="378"/>
      <c r="S6" s="378"/>
      <c r="T6" s="111" t="s">
        <v>21</v>
      </c>
      <c r="U6" s="75" t="s">
        <v>22</v>
      </c>
      <c r="V6" s="113" t="s">
        <v>21</v>
      </c>
      <c r="W6" s="113" t="s">
        <v>22</v>
      </c>
      <c r="X6" s="111"/>
      <c r="Y6" s="379"/>
    </row>
    <row r="7" spans="1:25" s="86" customFormat="1">
      <c r="A7" s="87"/>
      <c r="B7" s="87" t="s">
        <v>35</v>
      </c>
      <c r="C7" s="87" t="s">
        <v>36</v>
      </c>
      <c r="D7" s="87" t="s">
        <v>37</v>
      </c>
      <c r="E7" s="80" t="s">
        <v>115</v>
      </c>
      <c r="F7" s="80" t="s">
        <v>100</v>
      </c>
      <c r="G7" s="89" t="s">
        <v>101</v>
      </c>
      <c r="H7" s="89" t="s">
        <v>102</v>
      </c>
      <c r="I7" s="89" t="s">
        <v>116</v>
      </c>
      <c r="J7" s="89" t="s">
        <v>117</v>
      </c>
      <c r="K7" s="89" t="s">
        <v>103</v>
      </c>
      <c r="L7" s="89" t="s">
        <v>118</v>
      </c>
      <c r="M7" s="89" t="s">
        <v>104</v>
      </c>
      <c r="N7" s="89" t="s">
        <v>119</v>
      </c>
      <c r="O7" s="87" t="s">
        <v>120</v>
      </c>
      <c r="P7" s="87" t="s">
        <v>121</v>
      </c>
      <c r="Q7" s="87" t="s">
        <v>141</v>
      </c>
      <c r="R7" s="87" t="s">
        <v>142</v>
      </c>
      <c r="S7" s="87" t="s">
        <v>122</v>
      </c>
      <c r="T7" s="87" t="s">
        <v>123</v>
      </c>
      <c r="U7" s="58" t="s">
        <v>124</v>
      </c>
      <c r="V7" s="88" t="s">
        <v>125</v>
      </c>
      <c r="W7" s="88" t="s">
        <v>126</v>
      </c>
      <c r="X7" s="87" t="s">
        <v>127</v>
      </c>
      <c r="Y7" s="87" t="s">
        <v>128</v>
      </c>
    </row>
    <row r="8" spans="1:25" s="65" customFormat="1" ht="12.75">
      <c r="A8" s="379" t="s">
        <v>107</v>
      </c>
      <c r="B8" s="379"/>
      <c r="C8" s="379"/>
      <c r="D8" s="379"/>
      <c r="E8" s="379"/>
      <c r="F8" s="379"/>
      <c r="G8" s="111"/>
      <c r="H8" s="111"/>
      <c r="I8" s="111"/>
      <c r="J8" s="111"/>
      <c r="K8" s="111"/>
      <c r="L8" s="111">
        <v>340</v>
      </c>
      <c r="M8" s="111"/>
      <c r="N8" s="111">
        <v>20</v>
      </c>
      <c r="O8" s="113"/>
      <c r="P8" s="113">
        <v>175</v>
      </c>
      <c r="Q8" s="113"/>
      <c r="R8" s="76"/>
      <c r="S8" s="114">
        <v>35</v>
      </c>
      <c r="T8" s="383">
        <v>175</v>
      </c>
      <c r="U8" s="383"/>
      <c r="V8" s="77"/>
      <c r="W8" s="77"/>
      <c r="X8" s="113">
        <v>5</v>
      </c>
      <c r="Y8" s="78"/>
    </row>
    <row r="9" spans="1:25" s="86" customFormat="1">
      <c r="A9" s="110">
        <v>1</v>
      </c>
      <c r="B9" s="79" t="s">
        <v>263</v>
      </c>
      <c r="C9" s="139" t="s">
        <v>266</v>
      </c>
      <c r="D9" s="79" t="s">
        <v>263</v>
      </c>
      <c r="E9" s="263">
        <v>48579</v>
      </c>
      <c r="F9" s="63" t="s">
        <v>270</v>
      </c>
      <c r="G9" s="231">
        <v>2408</v>
      </c>
      <c r="H9" s="59" t="s">
        <v>272</v>
      </c>
      <c r="I9" s="87" t="s">
        <v>272</v>
      </c>
      <c r="J9" s="87" t="s">
        <v>272</v>
      </c>
      <c r="K9" s="87" t="s">
        <v>272</v>
      </c>
      <c r="L9" s="87" t="s">
        <v>272</v>
      </c>
      <c r="M9" s="87" t="s">
        <v>272</v>
      </c>
      <c r="N9" s="87" t="s">
        <v>272</v>
      </c>
      <c r="O9" s="231">
        <v>1733</v>
      </c>
      <c r="P9" s="231">
        <v>1444</v>
      </c>
      <c r="Q9" s="231">
        <v>1733</v>
      </c>
      <c r="R9" s="231">
        <v>1444</v>
      </c>
      <c r="S9" s="212">
        <v>176</v>
      </c>
      <c r="T9" s="88" t="s">
        <v>272</v>
      </c>
      <c r="U9" s="88" t="s">
        <v>272</v>
      </c>
      <c r="V9" s="88" t="s">
        <v>272</v>
      </c>
      <c r="W9" s="88" t="s">
        <v>272</v>
      </c>
      <c r="X9" s="88" t="s">
        <v>272</v>
      </c>
      <c r="Y9" s="90"/>
    </row>
    <row r="10" spans="1:25" s="86" customFormat="1" ht="18">
      <c r="A10" s="110">
        <v>2</v>
      </c>
      <c r="B10" s="79" t="s">
        <v>263</v>
      </c>
      <c r="C10" s="140" t="s">
        <v>267</v>
      </c>
      <c r="D10" s="79" t="s">
        <v>263</v>
      </c>
      <c r="E10" s="264">
        <v>45657</v>
      </c>
      <c r="F10" s="175" t="s">
        <v>279</v>
      </c>
      <c r="G10" s="231">
        <v>481</v>
      </c>
      <c r="H10" s="59" t="s">
        <v>272</v>
      </c>
      <c r="I10" s="87" t="s">
        <v>272</v>
      </c>
      <c r="J10" s="87" t="s">
        <v>272</v>
      </c>
      <c r="K10" s="87" t="s">
        <v>272</v>
      </c>
      <c r="L10" s="87" t="s">
        <v>272</v>
      </c>
      <c r="M10" s="87" t="s">
        <v>272</v>
      </c>
      <c r="N10" s="87" t="s">
        <v>272</v>
      </c>
      <c r="O10" s="231">
        <v>346</v>
      </c>
      <c r="P10" s="231">
        <v>289</v>
      </c>
      <c r="Q10" s="231">
        <v>346</v>
      </c>
      <c r="R10" s="231">
        <v>289</v>
      </c>
      <c r="S10" s="212">
        <v>49</v>
      </c>
      <c r="T10" s="88" t="s">
        <v>272</v>
      </c>
      <c r="U10" s="88" t="s">
        <v>272</v>
      </c>
      <c r="V10" s="88" t="s">
        <v>272</v>
      </c>
      <c r="W10" s="88" t="s">
        <v>272</v>
      </c>
      <c r="X10" s="88" t="s">
        <v>272</v>
      </c>
      <c r="Y10" s="90"/>
    </row>
    <row r="11" spans="1:25" s="86" customFormat="1">
      <c r="A11" s="110">
        <v>3</v>
      </c>
      <c r="B11" s="79" t="s">
        <v>263</v>
      </c>
      <c r="C11" s="139" t="s">
        <v>268</v>
      </c>
      <c r="D11" s="79" t="s">
        <v>263</v>
      </c>
      <c r="E11" s="265">
        <v>46022</v>
      </c>
      <c r="F11" s="63" t="s">
        <v>270</v>
      </c>
      <c r="G11" s="231">
        <v>1012</v>
      </c>
      <c r="H11" s="59" t="s">
        <v>272</v>
      </c>
      <c r="I11" s="87" t="s">
        <v>272</v>
      </c>
      <c r="J11" s="87" t="s">
        <v>272</v>
      </c>
      <c r="K11" s="87" t="s">
        <v>272</v>
      </c>
      <c r="L11" s="87" t="s">
        <v>272</v>
      </c>
      <c r="M11" s="87" t="s">
        <v>272</v>
      </c>
      <c r="N11" s="87" t="s">
        <v>272</v>
      </c>
      <c r="O11" s="231">
        <v>729</v>
      </c>
      <c r="P11" s="231">
        <v>607</v>
      </c>
      <c r="Q11" s="231">
        <v>729</v>
      </c>
      <c r="R11" s="231">
        <v>607</v>
      </c>
      <c r="S11" s="212">
        <v>94</v>
      </c>
      <c r="T11" s="88" t="s">
        <v>272</v>
      </c>
      <c r="U11" s="88" t="s">
        <v>272</v>
      </c>
      <c r="V11" s="88" t="s">
        <v>272</v>
      </c>
      <c r="W11" s="88" t="s">
        <v>272</v>
      </c>
      <c r="X11" s="88" t="s">
        <v>272</v>
      </c>
      <c r="Y11" s="91"/>
    </row>
    <row r="12" spans="1:25" s="86" customFormat="1">
      <c r="A12" s="110">
        <v>4</v>
      </c>
      <c r="B12" s="79" t="s">
        <v>263</v>
      </c>
      <c r="C12" s="139" t="s">
        <v>269</v>
      </c>
      <c r="D12" s="79" t="s">
        <v>263</v>
      </c>
      <c r="E12" s="266">
        <v>46507</v>
      </c>
      <c r="F12" s="63" t="s">
        <v>270</v>
      </c>
      <c r="G12" s="231">
        <v>915</v>
      </c>
      <c r="H12" s="59" t="s">
        <v>272</v>
      </c>
      <c r="I12" s="87" t="s">
        <v>272</v>
      </c>
      <c r="J12" s="87" t="s">
        <v>272</v>
      </c>
      <c r="K12" s="87" t="s">
        <v>272</v>
      </c>
      <c r="L12" s="87" t="s">
        <v>272</v>
      </c>
      <c r="M12" s="87" t="s">
        <v>272</v>
      </c>
      <c r="N12" s="87" t="s">
        <v>272</v>
      </c>
      <c r="O12" s="231">
        <v>659</v>
      </c>
      <c r="P12" s="231">
        <v>549</v>
      </c>
      <c r="Q12" s="231">
        <v>659</v>
      </c>
      <c r="R12" s="231">
        <v>549</v>
      </c>
      <c r="S12" s="212">
        <v>85</v>
      </c>
      <c r="T12" s="88" t="s">
        <v>272</v>
      </c>
      <c r="U12" s="88" t="s">
        <v>272</v>
      </c>
      <c r="V12" s="88" t="s">
        <v>272</v>
      </c>
      <c r="W12" s="88" t="s">
        <v>272</v>
      </c>
      <c r="X12" s="88" t="s">
        <v>272</v>
      </c>
      <c r="Y12" s="90"/>
    </row>
    <row r="13" spans="1:25" s="86" customFormat="1">
      <c r="A13" s="110"/>
      <c r="B13" s="79"/>
      <c r="C13" s="71"/>
      <c r="D13" s="71"/>
      <c r="E13" s="71"/>
      <c r="F13" s="71"/>
      <c r="G13" s="58"/>
      <c r="H13" s="58"/>
      <c r="I13" s="87"/>
      <c r="J13" s="87"/>
      <c r="K13" s="87"/>
      <c r="L13" s="87"/>
      <c r="M13" s="87"/>
      <c r="N13" s="87"/>
      <c r="O13" s="87"/>
      <c r="P13" s="87"/>
      <c r="Q13" s="87"/>
      <c r="R13" s="88"/>
      <c r="S13" s="88"/>
      <c r="T13" s="88"/>
      <c r="U13" s="88"/>
      <c r="V13" s="88"/>
      <c r="W13" s="88"/>
      <c r="X13" s="88"/>
      <c r="Y13" s="91"/>
    </row>
    <row r="14" spans="1:25" s="86" customFormat="1">
      <c r="A14" s="110"/>
      <c r="B14" s="79"/>
      <c r="C14" s="92"/>
      <c r="D14" s="92"/>
      <c r="E14" s="92"/>
      <c r="F14" s="92"/>
      <c r="G14" s="58"/>
      <c r="H14" s="58"/>
      <c r="I14" s="58"/>
      <c r="J14" s="58"/>
      <c r="K14" s="87"/>
      <c r="L14" s="87"/>
      <c r="M14" s="87"/>
      <c r="N14" s="87"/>
      <c r="O14" s="87"/>
      <c r="P14" s="87"/>
      <c r="Q14" s="87"/>
      <c r="R14" s="88"/>
      <c r="S14" s="88"/>
      <c r="T14" s="88"/>
      <c r="U14" s="88"/>
      <c r="V14" s="88"/>
      <c r="W14" s="88"/>
      <c r="X14" s="88"/>
      <c r="Y14" s="91"/>
    </row>
    <row r="16" spans="1:25" ht="12.75">
      <c r="B16" s="174" t="s">
        <v>273</v>
      </c>
      <c r="P16" s="85"/>
      <c r="R16" s="209"/>
    </row>
    <row r="17" spans="2:25" ht="12.75">
      <c r="B17" s="174" t="s">
        <v>278</v>
      </c>
      <c r="P17" s="85"/>
      <c r="R17" s="209"/>
    </row>
    <row r="18" spans="2:25">
      <c r="P18" s="85"/>
    </row>
    <row r="19" spans="2:25">
      <c r="P19" s="85"/>
    </row>
    <row r="26" spans="2:25">
      <c r="V26" s="381"/>
      <c r="W26" s="381"/>
      <c r="X26" s="381"/>
      <c r="Y26" s="381"/>
    </row>
    <row r="27" spans="2:25">
      <c r="V27" s="381"/>
      <c r="W27" s="381"/>
      <c r="X27" s="381"/>
      <c r="Y27" s="381"/>
    </row>
    <row r="28" spans="2:25">
      <c r="V28" s="382"/>
      <c r="W28" s="382"/>
      <c r="X28" s="382"/>
      <c r="Y28" s="382"/>
    </row>
    <row r="29" spans="2:25">
      <c r="V29" s="377"/>
      <c r="W29" s="112"/>
      <c r="X29" s="377"/>
      <c r="Y29" s="112"/>
    </row>
    <row r="30" spans="2:25">
      <c r="V30" s="377"/>
      <c r="W30" s="112"/>
      <c r="X30" s="377"/>
      <c r="Y30" s="112"/>
    </row>
    <row r="31" spans="2:25">
      <c r="V31" s="377"/>
      <c r="W31" s="377"/>
      <c r="X31" s="377"/>
      <c r="Y31" s="112"/>
    </row>
    <row r="32" spans="2:25">
      <c r="V32" s="112"/>
      <c r="W32" s="112"/>
      <c r="X32" s="94"/>
      <c r="Y32" s="81"/>
    </row>
    <row r="33" spans="22:25">
      <c r="V33" s="112"/>
      <c r="W33" s="112"/>
      <c r="X33" s="95"/>
      <c r="Y33" s="81"/>
    </row>
    <row r="34" spans="22:25">
      <c r="V34" s="112"/>
      <c r="W34" s="112"/>
      <c r="X34" s="96"/>
      <c r="Y34" s="82"/>
    </row>
    <row r="35" spans="22:25">
      <c r="V35" s="112"/>
      <c r="W35" s="112"/>
      <c r="X35" s="97"/>
      <c r="Y35" s="83"/>
    </row>
    <row r="36" spans="22:25">
      <c r="V36" s="112"/>
      <c r="W36" s="112"/>
      <c r="X36" s="98"/>
      <c r="Y36" s="84"/>
    </row>
    <row r="37" spans="22:25">
      <c r="V37" s="112"/>
      <c r="W37" s="112"/>
      <c r="X37" s="99"/>
      <c r="Y37" s="85"/>
    </row>
    <row r="38" spans="22:25">
      <c r="V38" s="112"/>
      <c r="W38" s="112"/>
      <c r="X38" s="100"/>
      <c r="Y38" s="85"/>
    </row>
  </sheetData>
  <mergeCells count="38">
    <mergeCell ref="G5:G6"/>
    <mergeCell ref="A8:F8"/>
    <mergeCell ref="A1:Y1"/>
    <mergeCell ref="A2:Y2"/>
    <mergeCell ref="A3:M3"/>
    <mergeCell ref="N3:Y3"/>
    <mergeCell ref="A4:A6"/>
    <mergeCell ref="B4:B6"/>
    <mergeCell ref="C4:C6"/>
    <mergeCell ref="D4:D6"/>
    <mergeCell ref="E4:E6"/>
    <mergeCell ref="F4:F6"/>
    <mergeCell ref="G4:H4"/>
    <mergeCell ref="I4:N4"/>
    <mergeCell ref="O4:S4"/>
    <mergeCell ref="T4:X4"/>
    <mergeCell ref="Q5:Q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V31:X31"/>
    <mergeCell ref="R5:R6"/>
    <mergeCell ref="S5:S6"/>
    <mergeCell ref="T5:U5"/>
    <mergeCell ref="V5:W5"/>
    <mergeCell ref="V26:Y26"/>
    <mergeCell ref="V27:Y27"/>
    <mergeCell ref="V28:Y28"/>
    <mergeCell ref="V29:V30"/>
    <mergeCell ref="X29:X30"/>
    <mergeCell ref="T8:U8"/>
    <mergeCell ref="Y4:Y6"/>
  </mergeCells>
  <pageMargins left="0.25" right="0.2" top="0.75" bottom="0.75" header="0.3" footer="0.3"/>
  <pageSetup paperSize="9" scale="88" orientation="landscape" r:id="rId1"/>
  <colBreaks count="1" manualBreakCount="1">
    <brk id="1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L9"/>
  <sheetViews>
    <sheetView workbookViewId="0">
      <selection activeCell="I22" sqref="I22"/>
    </sheetView>
  </sheetViews>
  <sheetFormatPr defaultColWidth="9.140625" defaultRowHeight="15"/>
  <cols>
    <col min="1" max="3" width="9.140625" style="2"/>
    <col min="4" max="4" width="21.7109375" style="2" customWidth="1"/>
    <col min="5" max="5" width="17.28515625" style="2" customWidth="1"/>
    <col min="6" max="7" width="9.140625" style="2"/>
    <col min="8" max="8" width="14.7109375" style="2" customWidth="1"/>
    <col min="9" max="9" width="14" style="2" customWidth="1"/>
    <col min="10" max="10" width="13.140625" style="2" customWidth="1"/>
    <col min="11" max="16384" width="9.140625" style="2"/>
  </cols>
  <sheetData>
    <row r="1" spans="1:12">
      <c r="A1" s="401" t="s">
        <v>244</v>
      </c>
      <c r="B1" s="402"/>
      <c r="C1" s="402"/>
      <c r="D1" s="402"/>
      <c r="E1" s="402"/>
      <c r="F1" s="402"/>
      <c r="G1" s="402"/>
      <c r="H1" s="402"/>
      <c r="I1" s="402"/>
      <c r="J1" s="403"/>
    </row>
    <row r="2" spans="1:12">
      <c r="A2" s="404" t="s">
        <v>47</v>
      </c>
      <c r="B2" s="404"/>
      <c r="C2" s="404"/>
      <c r="D2" s="404"/>
      <c r="E2" s="404"/>
      <c r="F2" s="405" t="s">
        <v>71</v>
      </c>
      <c r="G2" s="405"/>
      <c r="H2" s="405"/>
      <c r="I2" s="405"/>
      <c r="J2" s="405"/>
      <c r="K2" s="6"/>
      <c r="L2" s="6"/>
    </row>
    <row r="3" spans="1:12">
      <c r="A3" s="406" t="s">
        <v>243</v>
      </c>
      <c r="B3" s="406"/>
      <c r="C3" s="406"/>
      <c r="D3" s="406"/>
      <c r="E3" s="406"/>
      <c r="F3" s="406"/>
      <c r="G3" s="406"/>
      <c r="H3" s="406"/>
      <c r="I3" s="406"/>
      <c r="J3" s="406"/>
      <c r="K3" s="6"/>
      <c r="L3" s="6"/>
    </row>
    <row r="4" spans="1:12" ht="75">
      <c r="A4" s="4" t="s">
        <v>48</v>
      </c>
      <c r="B4" s="4" t="s">
        <v>49</v>
      </c>
      <c r="C4" s="4" t="s">
        <v>27</v>
      </c>
      <c r="D4" s="4" t="s">
        <v>50</v>
      </c>
      <c r="E4" s="4" t="s">
        <v>51</v>
      </c>
      <c r="F4" s="4" t="s">
        <v>29</v>
      </c>
      <c r="G4" s="4" t="s">
        <v>30</v>
      </c>
      <c r="H4" s="4" t="s">
        <v>52</v>
      </c>
      <c r="I4" s="5" t="s">
        <v>53</v>
      </c>
      <c r="J4" s="8" t="s">
        <v>54</v>
      </c>
    </row>
    <row r="5" spans="1:1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2">
      <c r="A7" s="1"/>
      <c r="B7" s="1"/>
      <c r="C7" s="1"/>
      <c r="D7" s="1"/>
      <c r="E7" s="1"/>
      <c r="F7" s="1"/>
      <c r="G7" s="1"/>
      <c r="H7" s="1"/>
      <c r="I7" s="1"/>
      <c r="J7" s="1"/>
    </row>
    <row r="9" spans="1:12">
      <c r="A9" s="2" t="s">
        <v>240</v>
      </c>
    </row>
  </sheetData>
  <mergeCells count="4">
    <mergeCell ref="A1:J1"/>
    <mergeCell ref="A2:E2"/>
    <mergeCell ref="F2:J2"/>
    <mergeCell ref="A3:J3"/>
  </mergeCells>
  <pageMargins left="0.35" right="0.36" top="0.46" bottom="0.75" header="0.3" footer="0.3"/>
  <pageSetup scale="96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89"/>
  <sheetViews>
    <sheetView showGridLines="0" workbookViewId="0">
      <selection activeCell="A5" sqref="A5"/>
    </sheetView>
  </sheetViews>
  <sheetFormatPr defaultColWidth="10" defaultRowHeight="15" customHeight="1"/>
  <cols>
    <col min="1" max="1" width="14.85546875" style="186" customWidth="1"/>
    <col min="2" max="2" width="21.42578125" style="186" customWidth="1"/>
    <col min="3" max="3" width="18.85546875" style="186" customWidth="1"/>
    <col min="4" max="4" width="29.42578125" style="186" bestFit="1" customWidth="1"/>
    <col min="5" max="5" width="14.28515625" style="186" customWidth="1"/>
    <col min="6" max="6" width="15.140625" style="186" customWidth="1"/>
    <col min="7" max="7" width="26.42578125" style="186" customWidth="1"/>
    <col min="8" max="8" width="21.7109375" style="186" customWidth="1"/>
    <col min="9" max="9" width="16.85546875" style="186" customWidth="1"/>
    <col min="10" max="10" width="9.140625" style="186" customWidth="1"/>
    <col min="11" max="11" width="14.140625" style="186" customWidth="1"/>
    <col min="12" max="12" width="10" style="186" customWidth="1"/>
    <col min="13" max="16384" width="10" style="186"/>
  </cols>
  <sheetData>
    <row r="1" spans="1:11" ht="15" customHeight="1">
      <c r="A1" s="417" t="s">
        <v>285</v>
      </c>
      <c r="B1" s="418"/>
      <c r="C1" s="418"/>
      <c r="D1" s="418"/>
      <c r="E1" s="418"/>
      <c r="F1" s="418"/>
      <c r="G1" s="418"/>
      <c r="H1" s="418"/>
      <c r="I1" s="419"/>
      <c r="J1" s="188"/>
      <c r="K1" s="188"/>
    </row>
    <row r="2" spans="1:11" ht="15" customHeight="1">
      <c r="A2" s="420" t="s">
        <v>283</v>
      </c>
      <c r="B2" s="421"/>
      <c r="C2" s="421"/>
      <c r="D2" s="421"/>
      <c r="E2" s="421"/>
      <c r="F2" s="421"/>
      <c r="G2" s="421"/>
      <c r="H2" s="421"/>
      <c r="I2" s="421"/>
      <c r="J2" s="188"/>
      <c r="K2" s="188"/>
    </row>
    <row r="3" spans="1:11" ht="15" customHeight="1">
      <c r="A3" s="411" t="s">
        <v>319</v>
      </c>
      <c r="B3" s="410"/>
      <c r="C3" s="410"/>
      <c r="D3" s="410"/>
      <c r="E3" s="410"/>
      <c r="F3" s="410"/>
      <c r="G3" s="410"/>
      <c r="H3" s="410"/>
      <c r="I3" s="410"/>
      <c r="J3" s="188"/>
      <c r="K3" s="188"/>
    </row>
    <row r="4" spans="1:11" ht="75" customHeight="1">
      <c r="A4" s="189" t="s">
        <v>23</v>
      </c>
      <c r="B4" s="189" t="s">
        <v>73</v>
      </c>
      <c r="C4" s="189" t="s">
        <v>74</v>
      </c>
      <c r="D4" s="189" t="s">
        <v>24</v>
      </c>
      <c r="E4" s="189" t="s">
        <v>25</v>
      </c>
      <c r="F4" s="189" t="s">
        <v>16</v>
      </c>
      <c r="G4" s="189" t="s">
        <v>75</v>
      </c>
      <c r="H4" s="189" t="s">
        <v>76</v>
      </c>
      <c r="I4" s="189" t="s">
        <v>148</v>
      </c>
      <c r="J4" s="188"/>
      <c r="K4" s="188"/>
    </row>
    <row r="5" spans="1:11" ht="15" customHeight="1">
      <c r="A5" s="190">
        <v>1</v>
      </c>
      <c r="B5" s="190">
        <v>2</v>
      </c>
      <c r="C5" s="190">
        <v>3</v>
      </c>
      <c r="D5" s="191" t="s">
        <v>26</v>
      </c>
      <c r="E5" s="190">
        <v>5</v>
      </c>
      <c r="F5" s="190">
        <v>6</v>
      </c>
      <c r="G5" s="190">
        <v>7</v>
      </c>
      <c r="H5" s="190">
        <v>8</v>
      </c>
      <c r="I5" s="190">
        <v>9</v>
      </c>
      <c r="J5" s="188"/>
      <c r="K5" s="188"/>
    </row>
    <row r="6" spans="1:11" ht="15" customHeight="1">
      <c r="A6" s="192" t="s">
        <v>295</v>
      </c>
      <c r="B6" s="193">
        <v>20</v>
      </c>
      <c r="C6" s="194">
        <v>88</v>
      </c>
      <c r="D6" s="193">
        <f t="shared" ref="D6:D17" si="0">B6+C6</f>
        <v>108</v>
      </c>
      <c r="E6" s="193">
        <v>18</v>
      </c>
      <c r="F6" s="193">
        <v>12</v>
      </c>
      <c r="G6" s="193">
        <v>78</v>
      </c>
      <c r="H6" s="188"/>
      <c r="I6" s="188"/>
      <c r="J6" s="188"/>
      <c r="K6" s="188"/>
    </row>
    <row r="7" spans="1:11" ht="15" customHeight="1">
      <c r="A7" s="192" t="s">
        <v>306</v>
      </c>
      <c r="B7" s="188">
        <v>2</v>
      </c>
      <c r="C7" s="188">
        <v>72</v>
      </c>
      <c r="D7" s="193">
        <f t="shared" si="0"/>
        <v>74</v>
      </c>
      <c r="E7" s="188">
        <v>16</v>
      </c>
      <c r="F7" s="188">
        <v>11</v>
      </c>
      <c r="G7" s="188">
        <v>47</v>
      </c>
      <c r="H7" s="188"/>
      <c r="I7" s="188"/>
      <c r="J7" s="188"/>
      <c r="K7" s="188"/>
    </row>
    <row r="8" spans="1:11" ht="15" customHeight="1">
      <c r="A8" s="192" t="s">
        <v>307</v>
      </c>
      <c r="B8" s="188">
        <v>6</v>
      </c>
      <c r="C8" s="188">
        <v>60</v>
      </c>
      <c r="D8" s="193">
        <f t="shared" si="0"/>
        <v>66</v>
      </c>
      <c r="E8" s="188">
        <v>12</v>
      </c>
      <c r="F8" s="188">
        <v>10</v>
      </c>
      <c r="G8" s="188">
        <v>44</v>
      </c>
      <c r="H8" s="188"/>
      <c r="I8" s="188"/>
      <c r="J8" s="188"/>
      <c r="K8" s="188"/>
    </row>
    <row r="9" spans="1:11" ht="15" customHeight="1">
      <c r="A9" s="192" t="s">
        <v>309</v>
      </c>
      <c r="B9" s="188">
        <v>0</v>
      </c>
      <c r="C9" s="188">
        <v>40</v>
      </c>
      <c r="D9" s="193">
        <f t="shared" si="0"/>
        <v>40</v>
      </c>
      <c r="E9" s="214">
        <v>21</v>
      </c>
      <c r="F9" s="214">
        <v>8</v>
      </c>
      <c r="G9" s="214">
        <v>11</v>
      </c>
      <c r="H9" s="188"/>
      <c r="I9" s="188"/>
      <c r="J9" s="188"/>
      <c r="K9" s="188"/>
    </row>
    <row r="10" spans="1:11" ht="15" customHeight="1">
      <c r="A10" s="192" t="s">
        <v>313</v>
      </c>
      <c r="B10" s="188">
        <v>0</v>
      </c>
      <c r="C10" s="188">
        <v>60</v>
      </c>
      <c r="D10" s="188">
        <f t="shared" si="0"/>
        <v>60</v>
      </c>
      <c r="E10" s="188">
        <v>24</v>
      </c>
      <c r="F10" s="188">
        <v>7</v>
      </c>
      <c r="G10" s="188">
        <v>29</v>
      </c>
      <c r="H10" s="188"/>
      <c r="I10" s="188"/>
      <c r="J10" s="188"/>
      <c r="K10" s="188"/>
    </row>
    <row r="11" spans="1:11" ht="15" customHeight="1">
      <c r="A11" s="290" t="s">
        <v>317</v>
      </c>
      <c r="B11" s="188">
        <v>4</v>
      </c>
      <c r="C11" s="188">
        <v>66</v>
      </c>
      <c r="D11" s="188">
        <f t="shared" si="0"/>
        <v>70</v>
      </c>
      <c r="E11" s="188">
        <v>19</v>
      </c>
      <c r="F11" s="188">
        <v>10</v>
      </c>
      <c r="G11" s="188">
        <v>41</v>
      </c>
      <c r="H11" s="188"/>
      <c r="I11" s="188"/>
      <c r="J11" s="188"/>
      <c r="K11" s="188"/>
    </row>
    <row r="12" spans="1:11" ht="15" customHeight="1">
      <c r="A12" s="195" t="s">
        <v>209</v>
      </c>
      <c r="B12" s="188"/>
      <c r="C12" s="188"/>
      <c r="D12" s="188">
        <f t="shared" si="0"/>
        <v>0</v>
      </c>
      <c r="E12" s="188"/>
      <c r="F12" s="188"/>
      <c r="G12" s="188"/>
      <c r="H12" s="188"/>
      <c r="I12" s="188"/>
      <c r="J12" s="188"/>
      <c r="K12" s="188"/>
    </row>
    <row r="13" spans="1:11" ht="15" customHeight="1">
      <c r="A13" s="195" t="s">
        <v>210</v>
      </c>
      <c r="B13" s="188"/>
      <c r="C13" s="188"/>
      <c r="D13" s="188">
        <f t="shared" si="0"/>
        <v>0</v>
      </c>
      <c r="E13" s="188"/>
      <c r="F13" s="188"/>
      <c r="G13" s="188"/>
      <c r="H13" s="188"/>
      <c r="I13" s="188"/>
      <c r="J13" s="188"/>
      <c r="K13" s="188"/>
    </row>
    <row r="14" spans="1:11" ht="15" customHeight="1">
      <c r="A14" s="195" t="s">
        <v>211</v>
      </c>
      <c r="B14" s="188"/>
      <c r="C14" s="188"/>
      <c r="D14" s="188">
        <f t="shared" si="0"/>
        <v>0</v>
      </c>
      <c r="E14" s="188"/>
      <c r="F14" s="188"/>
      <c r="G14" s="188"/>
      <c r="H14" s="188"/>
      <c r="I14" s="188"/>
      <c r="J14" s="188"/>
      <c r="K14" s="188"/>
    </row>
    <row r="15" spans="1:11" ht="15" customHeight="1">
      <c r="A15" s="192" t="s">
        <v>296</v>
      </c>
      <c r="B15" s="188"/>
      <c r="C15" s="188"/>
      <c r="D15" s="188">
        <f t="shared" si="0"/>
        <v>0</v>
      </c>
      <c r="E15" s="188"/>
      <c r="F15" s="188"/>
      <c r="G15" s="188"/>
      <c r="H15" s="188"/>
      <c r="I15" s="188"/>
      <c r="J15" s="188"/>
      <c r="K15" s="188"/>
    </row>
    <row r="16" spans="1:11" ht="15" customHeight="1">
      <c r="A16" s="192" t="s">
        <v>297</v>
      </c>
      <c r="B16" s="188"/>
      <c r="C16" s="188"/>
      <c r="D16" s="188">
        <f t="shared" si="0"/>
        <v>0</v>
      </c>
      <c r="E16" s="214"/>
      <c r="F16" s="214"/>
      <c r="G16" s="214"/>
      <c r="H16" s="188"/>
      <c r="I16" s="188"/>
      <c r="J16" s="188"/>
      <c r="K16" s="188"/>
    </row>
    <row r="17" spans="1:11" ht="15" customHeight="1">
      <c r="A17" s="192" t="s">
        <v>298</v>
      </c>
      <c r="B17" s="188"/>
      <c r="C17" s="251"/>
      <c r="D17" s="188">
        <f t="shared" si="0"/>
        <v>0</v>
      </c>
      <c r="E17" s="250"/>
      <c r="F17" s="250"/>
      <c r="G17" s="250"/>
      <c r="H17" s="188"/>
      <c r="I17" s="188"/>
      <c r="J17" s="188"/>
      <c r="K17" s="188"/>
    </row>
    <row r="18" spans="1:11" ht="15" customHeight="1">
      <c r="A18" s="196"/>
      <c r="B18" s="193"/>
      <c r="C18" s="194"/>
      <c r="D18" s="193"/>
      <c r="E18" s="193"/>
      <c r="F18" s="193"/>
      <c r="G18" s="193"/>
      <c r="H18" s="188"/>
      <c r="I18" s="188"/>
      <c r="J18" s="188"/>
      <c r="K18" s="188"/>
    </row>
    <row r="19" spans="1:11" ht="15" customHeight="1">
      <c r="A19" s="197" t="s">
        <v>3</v>
      </c>
      <c r="B19" s="198">
        <f>SUM(B6:B18)</f>
        <v>32</v>
      </c>
      <c r="C19" s="198">
        <f>SUM(C6:C18)</f>
        <v>386</v>
      </c>
      <c r="D19" s="198">
        <f t="shared" ref="D19:G19" si="1">SUM(D6:D18)</f>
        <v>418</v>
      </c>
      <c r="E19" s="198">
        <f t="shared" si="1"/>
        <v>110</v>
      </c>
      <c r="F19" s="198">
        <f t="shared" si="1"/>
        <v>58</v>
      </c>
      <c r="G19" s="198">
        <f t="shared" si="1"/>
        <v>250</v>
      </c>
      <c r="H19" s="198"/>
      <c r="I19" s="198"/>
      <c r="J19" s="188"/>
      <c r="K19" s="188"/>
    </row>
    <row r="20" spans="1:11" ht="15" customHeight="1">
      <c r="A20" s="188"/>
      <c r="B20" s="188"/>
      <c r="C20" s="188"/>
      <c r="D20" s="188"/>
      <c r="E20" s="188"/>
      <c r="F20" s="188"/>
      <c r="G20" s="188"/>
      <c r="H20" s="188"/>
      <c r="I20" s="188"/>
      <c r="J20" s="188"/>
      <c r="K20" s="188"/>
    </row>
    <row r="21" spans="1:11" ht="15" customHeight="1">
      <c r="A21" s="417" t="s">
        <v>284</v>
      </c>
      <c r="B21" s="422"/>
      <c r="C21" s="422"/>
      <c r="D21" s="422"/>
      <c r="E21" s="422"/>
      <c r="F21" s="422"/>
      <c r="G21" s="422"/>
      <c r="H21" s="422"/>
      <c r="I21" s="423"/>
      <c r="J21" s="188"/>
      <c r="K21" s="188"/>
    </row>
    <row r="22" spans="1:11" ht="15" customHeight="1">
      <c r="A22" s="411" t="s">
        <v>319</v>
      </c>
      <c r="B22" s="410"/>
      <c r="C22" s="410"/>
      <c r="D22" s="410"/>
      <c r="E22" s="410"/>
      <c r="F22" s="410"/>
      <c r="G22" s="410"/>
      <c r="H22" s="410"/>
      <c r="I22" s="410"/>
      <c r="J22" s="188"/>
      <c r="K22" s="188"/>
    </row>
    <row r="23" spans="1:11" ht="46.5" customHeight="1">
      <c r="A23" s="199" t="s">
        <v>13</v>
      </c>
      <c r="B23" s="200" t="s">
        <v>77</v>
      </c>
      <c r="C23" s="200" t="s">
        <v>78</v>
      </c>
      <c r="D23" s="188"/>
      <c r="E23" s="188"/>
      <c r="F23" s="188"/>
      <c r="G23" s="188"/>
      <c r="H23" s="188"/>
      <c r="I23" s="188"/>
      <c r="J23" s="188"/>
      <c r="K23" s="188"/>
    </row>
    <row r="24" spans="1:11" ht="29.85" customHeight="1">
      <c r="A24" s="215">
        <v>1</v>
      </c>
      <c r="B24" s="257" t="s">
        <v>288</v>
      </c>
      <c r="C24" s="258">
        <v>46</v>
      </c>
      <c r="D24" s="188"/>
      <c r="E24" s="188"/>
      <c r="F24" s="188"/>
      <c r="G24" s="188"/>
      <c r="H24" s="188"/>
      <c r="I24" s="188"/>
      <c r="J24" s="188"/>
      <c r="K24" s="188"/>
    </row>
    <row r="25" spans="1:11" ht="29.85" customHeight="1">
      <c r="A25" s="215">
        <v>2</v>
      </c>
      <c r="B25" s="267" t="s">
        <v>318</v>
      </c>
      <c r="C25" s="259">
        <v>4</v>
      </c>
      <c r="D25" s="213"/>
      <c r="E25" s="213"/>
      <c r="F25" s="188"/>
      <c r="G25" s="188"/>
      <c r="H25" s="188"/>
      <c r="I25" s="188"/>
      <c r="J25" s="188"/>
      <c r="K25" s="188"/>
    </row>
    <row r="26" spans="1:11" ht="29.85" customHeight="1">
      <c r="A26" s="215">
        <v>3</v>
      </c>
      <c r="B26" s="287" t="s">
        <v>311</v>
      </c>
      <c r="C26" s="249">
        <v>16</v>
      </c>
      <c r="D26" s="213"/>
      <c r="E26" s="188"/>
      <c r="F26" s="188"/>
      <c r="G26" s="188"/>
      <c r="H26" s="188"/>
      <c r="I26" s="188"/>
      <c r="J26" s="188"/>
      <c r="K26" s="188"/>
    </row>
    <row r="27" spans="1:11" ht="29.85" customHeight="1">
      <c r="A27" s="215"/>
      <c r="B27" s="252"/>
      <c r="C27" s="248"/>
      <c r="D27" s="188"/>
      <c r="E27" s="188"/>
      <c r="F27" s="188"/>
      <c r="G27" s="188"/>
      <c r="H27" s="188"/>
      <c r="I27" s="188"/>
      <c r="J27" s="188"/>
      <c r="K27" s="188"/>
    </row>
    <row r="28" spans="1:11" ht="15" customHeight="1">
      <c r="A28" s="415" t="s">
        <v>79</v>
      </c>
      <c r="B28" s="416"/>
      <c r="C28" s="416"/>
      <c r="D28" s="416"/>
      <c r="E28" s="416"/>
      <c r="F28" s="416"/>
      <c r="G28" s="416"/>
      <c r="H28" s="416"/>
      <c r="I28" s="416"/>
      <c r="J28" s="188"/>
      <c r="K28" s="188"/>
    </row>
    <row r="29" spans="1:11" ht="75" customHeight="1">
      <c r="A29" s="199" t="s">
        <v>13</v>
      </c>
      <c r="B29" s="200" t="s">
        <v>80</v>
      </c>
      <c r="C29" s="200" t="s">
        <v>78</v>
      </c>
      <c r="D29" s="189" t="s">
        <v>149</v>
      </c>
      <c r="E29" s="188"/>
      <c r="F29" s="188"/>
      <c r="G29" s="188"/>
      <c r="H29" s="188"/>
      <c r="I29" s="188"/>
      <c r="J29" s="188"/>
      <c r="K29" s="188"/>
    </row>
    <row r="30" spans="1:11" ht="30">
      <c r="A30" s="202">
        <v>1</v>
      </c>
      <c r="B30" s="216" t="s">
        <v>289</v>
      </c>
      <c r="C30" s="201">
        <v>15</v>
      </c>
      <c r="D30" s="188"/>
      <c r="E30" s="188"/>
      <c r="F30" s="188"/>
      <c r="G30" s="188"/>
      <c r="H30" s="188"/>
      <c r="I30" s="188"/>
      <c r="J30" s="188"/>
      <c r="K30" s="188"/>
    </row>
    <row r="31" spans="1:11" ht="15" customHeight="1">
      <c r="A31" s="202"/>
      <c r="B31" s="203"/>
      <c r="C31" s="203"/>
      <c r="D31" s="188"/>
      <c r="E31" s="188"/>
      <c r="F31" s="188"/>
      <c r="G31" s="188"/>
      <c r="H31" s="188"/>
      <c r="I31" s="188"/>
      <c r="J31" s="188"/>
      <c r="K31" s="188"/>
    </row>
    <row r="32" spans="1:11" ht="15" customHeight="1">
      <c r="A32" s="202"/>
      <c r="B32" s="203"/>
      <c r="C32" s="203"/>
      <c r="D32" s="188"/>
      <c r="E32" s="188"/>
      <c r="F32" s="188"/>
      <c r="G32" s="188"/>
      <c r="H32" s="188"/>
      <c r="I32" s="188"/>
      <c r="J32" s="188"/>
      <c r="K32" s="188"/>
    </row>
    <row r="33" spans="1:11" ht="15" customHeight="1">
      <c r="A33" s="202"/>
      <c r="B33" s="203"/>
      <c r="C33" s="203"/>
      <c r="D33" s="188"/>
      <c r="E33" s="188"/>
      <c r="F33" s="188"/>
      <c r="G33" s="188"/>
      <c r="H33" s="188"/>
      <c r="I33" s="188"/>
      <c r="J33" s="188"/>
      <c r="K33" s="188"/>
    </row>
    <row r="34" spans="1:11" ht="15" customHeight="1">
      <c r="A34" s="206" t="s">
        <v>286</v>
      </c>
      <c r="B34" s="207"/>
      <c r="C34" s="207"/>
      <c r="D34" s="207"/>
      <c r="E34" s="207"/>
      <c r="F34" s="207"/>
      <c r="G34" s="207"/>
      <c r="H34" s="207"/>
      <c r="I34" s="207"/>
      <c r="J34" s="207"/>
      <c r="K34" s="208"/>
    </row>
    <row r="35" spans="1:11" ht="15" customHeight="1">
      <c r="A35" s="411" t="s">
        <v>319</v>
      </c>
      <c r="B35" s="410"/>
      <c r="C35" s="410"/>
      <c r="D35" s="410"/>
      <c r="E35" s="410"/>
      <c r="F35" s="410"/>
      <c r="G35" s="410"/>
      <c r="H35" s="410"/>
      <c r="I35" s="410"/>
      <c r="J35" s="410"/>
      <c r="K35" s="410"/>
    </row>
    <row r="36" spans="1:11" ht="15" customHeight="1">
      <c r="A36" s="407" t="s">
        <v>48</v>
      </c>
      <c r="B36" s="413" t="s">
        <v>23</v>
      </c>
      <c r="C36" s="407" t="s">
        <v>13</v>
      </c>
      <c r="D36" s="413" t="s">
        <v>28</v>
      </c>
      <c r="E36" s="407" t="s">
        <v>29</v>
      </c>
      <c r="F36" s="407" t="s">
        <v>30</v>
      </c>
      <c r="G36" s="413" t="s">
        <v>31</v>
      </c>
      <c r="H36" s="413" t="s">
        <v>32</v>
      </c>
      <c r="I36" s="407" t="s">
        <v>81</v>
      </c>
      <c r="J36" s="408"/>
      <c r="K36" s="408"/>
    </row>
    <row r="37" spans="1:11" ht="48.75" customHeight="1">
      <c r="A37" s="412"/>
      <c r="B37" s="414"/>
      <c r="C37" s="412"/>
      <c r="D37" s="414"/>
      <c r="E37" s="412"/>
      <c r="F37" s="412"/>
      <c r="G37" s="414"/>
      <c r="H37" s="414"/>
      <c r="I37" s="269" t="s">
        <v>150</v>
      </c>
      <c r="J37" s="199" t="s">
        <v>82</v>
      </c>
      <c r="K37" s="200" t="s">
        <v>151</v>
      </c>
    </row>
    <row r="38" spans="1:11" ht="45">
      <c r="A38" s="245">
        <v>2023</v>
      </c>
      <c r="B38" s="260" t="s">
        <v>320</v>
      </c>
      <c r="C38" s="215">
        <v>1</v>
      </c>
      <c r="D38" s="270" t="s">
        <v>321</v>
      </c>
      <c r="E38" s="272">
        <v>93</v>
      </c>
      <c r="F38" s="272" t="s">
        <v>18</v>
      </c>
      <c r="G38" s="270" t="s">
        <v>372</v>
      </c>
      <c r="H38" s="270"/>
      <c r="I38" s="271" t="s">
        <v>304</v>
      </c>
      <c r="J38" s="268"/>
      <c r="K38" s="203"/>
    </row>
    <row r="39" spans="1:11" ht="45">
      <c r="A39" s="245">
        <v>2023</v>
      </c>
      <c r="B39" s="260" t="s">
        <v>320</v>
      </c>
      <c r="C39" s="215">
        <v>2</v>
      </c>
      <c r="D39" s="270" t="s">
        <v>322</v>
      </c>
      <c r="E39" s="272">
        <v>86</v>
      </c>
      <c r="F39" s="272" t="s">
        <v>18</v>
      </c>
      <c r="G39" s="270" t="s">
        <v>373</v>
      </c>
      <c r="H39" s="270"/>
      <c r="I39" s="271" t="s">
        <v>304</v>
      </c>
      <c r="J39" s="268"/>
      <c r="K39" s="203"/>
    </row>
    <row r="40" spans="1:11" ht="30">
      <c r="A40" s="245">
        <v>2023</v>
      </c>
      <c r="B40" s="260" t="s">
        <v>320</v>
      </c>
      <c r="C40" s="215">
        <v>3</v>
      </c>
      <c r="D40" s="270" t="s">
        <v>323</v>
      </c>
      <c r="E40" s="272">
        <v>57</v>
      </c>
      <c r="F40" s="272" t="s">
        <v>18</v>
      </c>
      <c r="G40" s="270" t="s">
        <v>374</v>
      </c>
      <c r="H40" s="270"/>
      <c r="I40" s="271" t="s">
        <v>421</v>
      </c>
      <c r="J40" s="268"/>
      <c r="K40" s="203"/>
    </row>
    <row r="41" spans="1:11" ht="45">
      <c r="A41" s="245">
        <v>2023</v>
      </c>
      <c r="B41" s="260" t="s">
        <v>320</v>
      </c>
      <c r="C41" s="215">
        <v>4</v>
      </c>
      <c r="D41" s="270" t="s">
        <v>324</v>
      </c>
      <c r="E41" s="272">
        <v>40</v>
      </c>
      <c r="F41" s="272" t="s">
        <v>18</v>
      </c>
      <c r="G41" s="270" t="s">
        <v>375</v>
      </c>
      <c r="H41" s="270"/>
      <c r="I41" s="271" t="s">
        <v>304</v>
      </c>
      <c r="J41" s="268"/>
      <c r="K41" s="203"/>
    </row>
    <row r="42" spans="1:11" ht="45">
      <c r="A42" s="245">
        <v>2023</v>
      </c>
      <c r="B42" s="260" t="s">
        <v>320</v>
      </c>
      <c r="C42" s="215">
        <v>5</v>
      </c>
      <c r="D42" s="270" t="s">
        <v>325</v>
      </c>
      <c r="E42" s="272">
        <v>83</v>
      </c>
      <c r="F42" s="272" t="s">
        <v>326</v>
      </c>
      <c r="G42" s="270" t="s">
        <v>376</v>
      </c>
      <c r="H42" s="270"/>
      <c r="I42" s="271" t="s">
        <v>304</v>
      </c>
      <c r="J42" s="268"/>
      <c r="K42" s="203"/>
    </row>
    <row r="43" spans="1:11" ht="45">
      <c r="A43" s="245">
        <v>2023</v>
      </c>
      <c r="B43" s="260" t="s">
        <v>320</v>
      </c>
      <c r="C43" s="215">
        <v>6</v>
      </c>
      <c r="D43" s="270" t="s">
        <v>327</v>
      </c>
      <c r="E43" s="272">
        <v>83</v>
      </c>
      <c r="F43" s="272" t="s">
        <v>19</v>
      </c>
      <c r="G43" s="270" t="s">
        <v>377</v>
      </c>
      <c r="H43" s="270"/>
      <c r="I43" s="271" t="s">
        <v>304</v>
      </c>
      <c r="J43" s="268"/>
      <c r="K43" s="203"/>
    </row>
    <row r="44" spans="1:11" ht="45">
      <c r="A44" s="245">
        <v>2023</v>
      </c>
      <c r="B44" s="260" t="s">
        <v>320</v>
      </c>
      <c r="C44" s="215">
        <v>7</v>
      </c>
      <c r="D44" s="270" t="s">
        <v>328</v>
      </c>
      <c r="E44" s="272">
        <v>65</v>
      </c>
      <c r="F44" s="272" t="s">
        <v>18</v>
      </c>
      <c r="G44" s="270" t="s">
        <v>378</v>
      </c>
      <c r="H44" s="270"/>
      <c r="I44" s="271" t="s">
        <v>304</v>
      </c>
      <c r="J44" s="268"/>
      <c r="K44" s="203"/>
    </row>
    <row r="45" spans="1:11" ht="60">
      <c r="A45" s="245">
        <v>2023</v>
      </c>
      <c r="B45" s="260" t="s">
        <v>320</v>
      </c>
      <c r="C45" s="215">
        <v>8</v>
      </c>
      <c r="D45" s="270" t="s">
        <v>329</v>
      </c>
      <c r="E45" s="272">
        <v>72</v>
      </c>
      <c r="F45" s="272" t="s">
        <v>18</v>
      </c>
      <c r="G45" s="270" t="s">
        <v>379</v>
      </c>
      <c r="H45" s="270"/>
      <c r="I45" s="271" t="s">
        <v>304</v>
      </c>
      <c r="J45" s="268"/>
      <c r="K45" s="203"/>
    </row>
    <row r="46" spans="1:11" ht="45">
      <c r="A46" s="245">
        <v>2023</v>
      </c>
      <c r="B46" s="260" t="s">
        <v>320</v>
      </c>
      <c r="C46" s="215">
        <v>9</v>
      </c>
      <c r="D46" s="270" t="s">
        <v>330</v>
      </c>
      <c r="E46" s="272">
        <v>45</v>
      </c>
      <c r="F46" s="272" t="s">
        <v>18</v>
      </c>
      <c r="G46" s="270" t="s">
        <v>380</v>
      </c>
      <c r="H46" s="270">
        <v>9123096474</v>
      </c>
      <c r="I46" s="271" t="s">
        <v>304</v>
      </c>
      <c r="J46" s="268"/>
      <c r="K46" s="203"/>
    </row>
    <row r="47" spans="1:11" ht="45">
      <c r="A47" s="245">
        <v>2023</v>
      </c>
      <c r="B47" s="260" t="s">
        <v>320</v>
      </c>
      <c r="C47" s="215">
        <v>10</v>
      </c>
      <c r="D47" s="270" t="s">
        <v>331</v>
      </c>
      <c r="E47" s="272">
        <v>74</v>
      </c>
      <c r="F47" s="272" t="s">
        <v>18</v>
      </c>
      <c r="G47" s="270" t="s">
        <v>381</v>
      </c>
      <c r="H47" s="270"/>
      <c r="I47" s="271" t="s">
        <v>304</v>
      </c>
      <c r="J47" s="268"/>
      <c r="K47" s="203"/>
    </row>
    <row r="48" spans="1:11" ht="45">
      <c r="A48" s="245">
        <v>2023</v>
      </c>
      <c r="B48" s="260" t="s">
        <v>320</v>
      </c>
      <c r="C48" s="215">
        <v>11</v>
      </c>
      <c r="D48" s="270" t="s">
        <v>332</v>
      </c>
      <c r="E48" s="272">
        <v>71</v>
      </c>
      <c r="F48" s="272" t="s">
        <v>18</v>
      </c>
      <c r="G48" s="270" t="s">
        <v>382</v>
      </c>
      <c r="H48" s="270"/>
      <c r="I48" s="271" t="s">
        <v>421</v>
      </c>
      <c r="J48" s="268"/>
      <c r="K48" s="203"/>
    </row>
    <row r="49" spans="1:11" ht="30">
      <c r="A49" s="245">
        <v>2023</v>
      </c>
      <c r="B49" s="260" t="s">
        <v>320</v>
      </c>
      <c r="C49" s="215">
        <v>12</v>
      </c>
      <c r="D49" s="270" t="s">
        <v>333</v>
      </c>
      <c r="E49" s="272">
        <v>68</v>
      </c>
      <c r="F49" s="272" t="s">
        <v>19</v>
      </c>
      <c r="G49" s="270" t="s">
        <v>383</v>
      </c>
      <c r="H49" s="270"/>
      <c r="I49" s="271" t="s">
        <v>421</v>
      </c>
      <c r="J49" s="268"/>
      <c r="K49" s="203"/>
    </row>
    <row r="50" spans="1:11" ht="45">
      <c r="A50" s="245">
        <v>2023</v>
      </c>
      <c r="B50" s="260" t="s">
        <v>320</v>
      </c>
      <c r="C50" s="215">
        <v>13</v>
      </c>
      <c r="D50" s="270" t="s">
        <v>334</v>
      </c>
      <c r="E50" s="272">
        <v>76</v>
      </c>
      <c r="F50" s="272" t="s">
        <v>18</v>
      </c>
      <c r="G50" s="270" t="s">
        <v>384</v>
      </c>
      <c r="H50" s="270"/>
      <c r="I50" s="271" t="s">
        <v>304</v>
      </c>
      <c r="J50" s="268"/>
      <c r="K50" s="203"/>
    </row>
    <row r="51" spans="1:11" ht="30">
      <c r="A51" s="245">
        <v>2023</v>
      </c>
      <c r="B51" s="260" t="s">
        <v>320</v>
      </c>
      <c r="C51" s="215">
        <v>14</v>
      </c>
      <c r="D51" s="270" t="s">
        <v>335</v>
      </c>
      <c r="E51" s="272">
        <v>73</v>
      </c>
      <c r="F51" s="272" t="s">
        <v>18</v>
      </c>
      <c r="G51" s="270" t="s">
        <v>385</v>
      </c>
      <c r="H51" s="270"/>
      <c r="I51" s="271" t="s">
        <v>421</v>
      </c>
      <c r="J51" s="268"/>
      <c r="K51" s="203"/>
    </row>
    <row r="52" spans="1:11" ht="30">
      <c r="A52" s="245">
        <v>2023</v>
      </c>
      <c r="B52" s="260" t="s">
        <v>320</v>
      </c>
      <c r="C52" s="215">
        <v>15</v>
      </c>
      <c r="D52" s="270" t="s">
        <v>336</v>
      </c>
      <c r="E52" s="272">
        <v>78</v>
      </c>
      <c r="F52" s="272" t="s">
        <v>19</v>
      </c>
      <c r="G52" s="270" t="s">
        <v>386</v>
      </c>
      <c r="H52" s="270"/>
      <c r="I52" s="271" t="s">
        <v>421</v>
      </c>
      <c r="J52" s="268"/>
      <c r="K52" s="203"/>
    </row>
    <row r="53" spans="1:11" ht="30">
      <c r="A53" s="245">
        <v>2023</v>
      </c>
      <c r="B53" s="260" t="s">
        <v>320</v>
      </c>
      <c r="C53" s="215">
        <v>16</v>
      </c>
      <c r="D53" s="270" t="s">
        <v>337</v>
      </c>
      <c r="E53" s="272">
        <v>88</v>
      </c>
      <c r="F53" s="272" t="s">
        <v>19</v>
      </c>
      <c r="G53" s="270" t="s">
        <v>387</v>
      </c>
      <c r="H53" s="270"/>
      <c r="I53" s="271" t="s">
        <v>422</v>
      </c>
      <c r="J53" s="268"/>
      <c r="K53" s="203"/>
    </row>
    <row r="54" spans="1:11" ht="45">
      <c r="A54" s="245">
        <v>2023</v>
      </c>
      <c r="B54" s="260" t="s">
        <v>320</v>
      </c>
      <c r="C54" s="215">
        <v>17</v>
      </c>
      <c r="D54" s="270" t="s">
        <v>338</v>
      </c>
      <c r="E54" s="272">
        <v>85</v>
      </c>
      <c r="F54" s="272" t="s">
        <v>19</v>
      </c>
      <c r="G54" s="270" t="s">
        <v>388</v>
      </c>
      <c r="H54" s="270"/>
      <c r="I54" s="271" t="s">
        <v>304</v>
      </c>
      <c r="J54" s="268"/>
      <c r="K54" s="203"/>
    </row>
    <row r="55" spans="1:11" ht="45">
      <c r="A55" s="245">
        <v>2023</v>
      </c>
      <c r="B55" s="260" t="s">
        <v>320</v>
      </c>
      <c r="C55" s="215">
        <v>18</v>
      </c>
      <c r="D55" s="270" t="s">
        <v>339</v>
      </c>
      <c r="E55" s="272">
        <v>97</v>
      </c>
      <c r="F55" s="272" t="s">
        <v>18</v>
      </c>
      <c r="G55" s="270" t="s">
        <v>389</v>
      </c>
      <c r="H55" s="270"/>
      <c r="I55" s="271" t="s">
        <v>304</v>
      </c>
      <c r="J55" s="268"/>
      <c r="K55" s="203"/>
    </row>
    <row r="56" spans="1:11" ht="45">
      <c r="A56" s="245">
        <v>2023</v>
      </c>
      <c r="B56" s="260" t="s">
        <v>320</v>
      </c>
      <c r="C56" s="215">
        <v>19</v>
      </c>
      <c r="D56" s="270" t="s">
        <v>340</v>
      </c>
      <c r="E56" s="272">
        <v>75</v>
      </c>
      <c r="F56" s="272" t="s">
        <v>18</v>
      </c>
      <c r="G56" s="270" t="s">
        <v>390</v>
      </c>
      <c r="H56" s="270"/>
      <c r="I56" s="271" t="s">
        <v>421</v>
      </c>
      <c r="J56" s="268"/>
      <c r="K56" s="203"/>
    </row>
    <row r="57" spans="1:11" ht="45">
      <c r="A57" s="245">
        <v>2023</v>
      </c>
      <c r="B57" s="260" t="s">
        <v>320</v>
      </c>
      <c r="C57" s="215">
        <v>20</v>
      </c>
      <c r="D57" s="270" t="s">
        <v>341</v>
      </c>
      <c r="E57" s="272">
        <v>89</v>
      </c>
      <c r="F57" s="272" t="s">
        <v>19</v>
      </c>
      <c r="G57" s="270" t="s">
        <v>391</v>
      </c>
      <c r="H57" s="270"/>
      <c r="I57" s="271" t="s">
        <v>304</v>
      </c>
      <c r="J57" s="268"/>
      <c r="K57" s="203"/>
    </row>
    <row r="58" spans="1:11" ht="30">
      <c r="A58" s="245">
        <v>2023</v>
      </c>
      <c r="B58" s="260" t="s">
        <v>320</v>
      </c>
      <c r="C58" s="215">
        <v>21</v>
      </c>
      <c r="D58" s="270" t="s">
        <v>342</v>
      </c>
      <c r="E58" s="272">
        <v>89</v>
      </c>
      <c r="F58" s="272" t="s">
        <v>19</v>
      </c>
      <c r="G58" s="270" t="s">
        <v>392</v>
      </c>
      <c r="H58" s="270"/>
      <c r="I58" s="271" t="s">
        <v>421</v>
      </c>
      <c r="J58" s="268"/>
      <c r="K58" s="203"/>
    </row>
    <row r="59" spans="1:11" ht="45">
      <c r="A59" s="245">
        <v>2023</v>
      </c>
      <c r="B59" s="260" t="s">
        <v>320</v>
      </c>
      <c r="C59" s="215">
        <v>22</v>
      </c>
      <c r="D59" s="270" t="s">
        <v>343</v>
      </c>
      <c r="E59" s="272">
        <v>68</v>
      </c>
      <c r="F59" s="272" t="s">
        <v>19</v>
      </c>
      <c r="G59" s="270" t="s">
        <v>393</v>
      </c>
      <c r="H59" s="270"/>
      <c r="I59" s="271" t="s">
        <v>304</v>
      </c>
      <c r="J59" s="268"/>
      <c r="K59" s="203"/>
    </row>
    <row r="60" spans="1:11" ht="45">
      <c r="A60" s="245">
        <v>2023</v>
      </c>
      <c r="B60" s="260" t="s">
        <v>320</v>
      </c>
      <c r="C60" s="215">
        <v>23</v>
      </c>
      <c r="D60" s="270" t="s">
        <v>344</v>
      </c>
      <c r="E60" s="272">
        <v>69</v>
      </c>
      <c r="F60" s="272" t="s">
        <v>19</v>
      </c>
      <c r="G60" s="270" t="s">
        <v>394</v>
      </c>
      <c r="H60" s="270"/>
      <c r="I60" s="271" t="s">
        <v>304</v>
      </c>
      <c r="J60" s="268"/>
      <c r="K60" s="203"/>
    </row>
    <row r="61" spans="1:11" ht="60">
      <c r="A61" s="245">
        <v>2023</v>
      </c>
      <c r="B61" s="260" t="s">
        <v>320</v>
      </c>
      <c r="C61" s="215">
        <v>24</v>
      </c>
      <c r="D61" s="270" t="s">
        <v>345</v>
      </c>
      <c r="E61" s="272">
        <v>69</v>
      </c>
      <c r="F61" s="272" t="s">
        <v>19</v>
      </c>
      <c r="G61" s="270" t="s">
        <v>395</v>
      </c>
      <c r="H61" s="270"/>
      <c r="I61" s="271" t="s">
        <v>304</v>
      </c>
      <c r="J61" s="268"/>
      <c r="K61" s="203"/>
    </row>
    <row r="62" spans="1:11" ht="45">
      <c r="A62" s="245">
        <v>2023</v>
      </c>
      <c r="B62" s="260" t="s">
        <v>320</v>
      </c>
      <c r="C62" s="215">
        <v>25</v>
      </c>
      <c r="D62" s="270" t="s">
        <v>346</v>
      </c>
      <c r="E62" s="272">
        <v>73</v>
      </c>
      <c r="F62" s="272" t="s">
        <v>19</v>
      </c>
      <c r="G62" s="270" t="s">
        <v>396</v>
      </c>
      <c r="H62" s="270"/>
      <c r="I62" s="271" t="s">
        <v>304</v>
      </c>
      <c r="J62" s="268"/>
      <c r="K62" s="203"/>
    </row>
    <row r="63" spans="1:11" ht="45">
      <c r="A63" s="245">
        <v>2023</v>
      </c>
      <c r="B63" s="260" t="s">
        <v>320</v>
      </c>
      <c r="C63" s="215">
        <v>26</v>
      </c>
      <c r="D63" s="270" t="s">
        <v>347</v>
      </c>
      <c r="E63" s="272">
        <v>74</v>
      </c>
      <c r="F63" s="272" t="s">
        <v>19</v>
      </c>
      <c r="G63" s="270" t="s">
        <v>397</v>
      </c>
      <c r="H63" s="270"/>
      <c r="I63" s="271" t="s">
        <v>304</v>
      </c>
      <c r="J63" s="268"/>
      <c r="K63" s="203"/>
    </row>
    <row r="64" spans="1:11" ht="45">
      <c r="A64" s="245">
        <v>2023</v>
      </c>
      <c r="B64" s="260" t="s">
        <v>320</v>
      </c>
      <c r="C64" s="215">
        <v>27</v>
      </c>
      <c r="D64" s="270" t="s">
        <v>348</v>
      </c>
      <c r="E64" s="272">
        <v>90</v>
      </c>
      <c r="F64" s="272" t="s">
        <v>18</v>
      </c>
      <c r="G64" s="270" t="s">
        <v>398</v>
      </c>
      <c r="H64" s="270"/>
      <c r="I64" s="271" t="s">
        <v>304</v>
      </c>
      <c r="J64" s="268"/>
      <c r="K64" s="203"/>
    </row>
    <row r="65" spans="1:11" ht="31.5" customHeight="1">
      <c r="A65" s="245">
        <v>2023</v>
      </c>
      <c r="B65" s="260" t="s">
        <v>320</v>
      </c>
      <c r="C65" s="215">
        <v>28</v>
      </c>
      <c r="D65" s="270" t="s">
        <v>349</v>
      </c>
      <c r="E65" s="272">
        <v>74</v>
      </c>
      <c r="F65" s="272" t="s">
        <v>19</v>
      </c>
      <c r="G65" s="270" t="s">
        <v>399</v>
      </c>
      <c r="H65" s="270"/>
      <c r="I65" s="271" t="s">
        <v>304</v>
      </c>
      <c r="J65" s="268"/>
      <c r="K65" s="203"/>
    </row>
    <row r="66" spans="1:11" ht="45">
      <c r="A66" s="245">
        <v>2023</v>
      </c>
      <c r="B66" s="260" t="s">
        <v>320</v>
      </c>
      <c r="C66" s="215">
        <v>29</v>
      </c>
      <c r="D66" s="270" t="s">
        <v>350</v>
      </c>
      <c r="E66" s="272">
        <v>56</v>
      </c>
      <c r="F66" s="272" t="s">
        <v>18</v>
      </c>
      <c r="G66" s="270" t="s">
        <v>400</v>
      </c>
      <c r="H66" s="270"/>
      <c r="I66" s="271" t="s">
        <v>304</v>
      </c>
      <c r="J66" s="268"/>
      <c r="K66" s="203"/>
    </row>
    <row r="67" spans="1:11" ht="30">
      <c r="A67" s="245">
        <v>2023</v>
      </c>
      <c r="B67" s="260" t="s">
        <v>320</v>
      </c>
      <c r="C67" s="215">
        <v>30</v>
      </c>
      <c r="D67" s="270" t="s">
        <v>351</v>
      </c>
      <c r="E67" s="272">
        <v>47</v>
      </c>
      <c r="F67" s="272" t="s">
        <v>18</v>
      </c>
      <c r="G67" s="270" t="s">
        <v>401</v>
      </c>
      <c r="H67" s="270"/>
      <c r="I67" s="271" t="s">
        <v>421</v>
      </c>
      <c r="J67" s="268"/>
      <c r="K67" s="203"/>
    </row>
    <row r="68" spans="1:11" ht="45">
      <c r="A68" s="245">
        <v>2023</v>
      </c>
      <c r="B68" s="260" t="s">
        <v>320</v>
      </c>
      <c r="C68" s="215">
        <v>31</v>
      </c>
      <c r="D68" s="270" t="s">
        <v>352</v>
      </c>
      <c r="E68" s="272">
        <v>73</v>
      </c>
      <c r="F68" s="272" t="s">
        <v>19</v>
      </c>
      <c r="G68" s="270" t="s">
        <v>402</v>
      </c>
      <c r="H68" s="270"/>
      <c r="I68" s="271" t="s">
        <v>304</v>
      </c>
      <c r="J68" s="268"/>
      <c r="K68" s="203"/>
    </row>
    <row r="69" spans="1:11" ht="30">
      <c r="A69" s="245">
        <v>2023</v>
      </c>
      <c r="B69" s="260" t="s">
        <v>320</v>
      </c>
      <c r="C69" s="215">
        <v>32</v>
      </c>
      <c r="D69" s="270" t="s">
        <v>353</v>
      </c>
      <c r="E69" s="272">
        <v>68</v>
      </c>
      <c r="F69" s="272" t="s">
        <v>18</v>
      </c>
      <c r="G69" s="270" t="s">
        <v>403</v>
      </c>
      <c r="H69" s="270"/>
      <c r="I69" s="271" t="s">
        <v>422</v>
      </c>
      <c r="J69" s="268"/>
      <c r="K69" s="203"/>
    </row>
    <row r="70" spans="1:11" ht="45">
      <c r="A70" s="245">
        <v>2023</v>
      </c>
      <c r="B70" s="260" t="s">
        <v>320</v>
      </c>
      <c r="C70" s="215">
        <v>33</v>
      </c>
      <c r="D70" s="270" t="s">
        <v>354</v>
      </c>
      <c r="E70" s="272">
        <v>80</v>
      </c>
      <c r="F70" s="272" t="s">
        <v>18</v>
      </c>
      <c r="G70" s="270" t="s">
        <v>404</v>
      </c>
      <c r="H70" s="270"/>
      <c r="I70" s="271" t="s">
        <v>304</v>
      </c>
      <c r="J70" s="268"/>
      <c r="K70" s="203"/>
    </row>
    <row r="71" spans="1:11" ht="45">
      <c r="A71" s="245">
        <v>2023</v>
      </c>
      <c r="B71" s="260" t="s">
        <v>320</v>
      </c>
      <c r="C71" s="215">
        <v>34</v>
      </c>
      <c r="D71" s="270" t="s">
        <v>355</v>
      </c>
      <c r="E71" s="272">
        <v>63</v>
      </c>
      <c r="F71" s="272" t="s">
        <v>19</v>
      </c>
      <c r="G71" s="270" t="s">
        <v>424</v>
      </c>
      <c r="H71" s="270"/>
      <c r="I71" s="271" t="s">
        <v>423</v>
      </c>
      <c r="J71" s="268"/>
      <c r="K71" s="203"/>
    </row>
    <row r="72" spans="1:11" ht="30">
      <c r="A72" s="245">
        <v>2023</v>
      </c>
      <c r="B72" s="260" t="s">
        <v>320</v>
      </c>
      <c r="C72" s="215">
        <v>35</v>
      </c>
      <c r="D72" s="270" t="s">
        <v>356</v>
      </c>
      <c r="E72" s="272">
        <v>65</v>
      </c>
      <c r="F72" s="272" t="s">
        <v>18</v>
      </c>
      <c r="G72" s="270" t="s">
        <v>405</v>
      </c>
      <c r="H72" s="270"/>
      <c r="I72" s="271" t="s">
        <v>423</v>
      </c>
      <c r="J72" s="268"/>
      <c r="K72" s="203"/>
    </row>
    <row r="73" spans="1:11" ht="45">
      <c r="A73" s="245">
        <v>2023</v>
      </c>
      <c r="B73" s="260" t="s">
        <v>320</v>
      </c>
      <c r="C73" s="215">
        <v>36</v>
      </c>
      <c r="D73" s="270" t="s">
        <v>357</v>
      </c>
      <c r="E73" s="272">
        <v>70</v>
      </c>
      <c r="F73" s="272" t="s">
        <v>18</v>
      </c>
      <c r="G73" s="270" t="s">
        <v>406</v>
      </c>
      <c r="H73" s="270">
        <v>9836515978</v>
      </c>
      <c r="I73" s="271" t="s">
        <v>303</v>
      </c>
      <c r="J73" s="268"/>
      <c r="K73" s="203"/>
    </row>
    <row r="74" spans="1:11" ht="45">
      <c r="A74" s="245">
        <v>2023</v>
      </c>
      <c r="B74" s="260" t="s">
        <v>320</v>
      </c>
      <c r="C74" s="215">
        <v>37</v>
      </c>
      <c r="D74" s="270" t="s">
        <v>358</v>
      </c>
      <c r="E74" s="272">
        <v>78</v>
      </c>
      <c r="F74" s="272" t="s">
        <v>19</v>
      </c>
      <c r="G74" s="270" t="s">
        <v>407</v>
      </c>
      <c r="H74" s="270"/>
      <c r="I74" s="271" t="s">
        <v>303</v>
      </c>
      <c r="J74" s="268"/>
      <c r="K74" s="203"/>
    </row>
    <row r="75" spans="1:11" ht="31.5" customHeight="1">
      <c r="A75" s="245">
        <v>2023</v>
      </c>
      <c r="B75" s="260" t="s">
        <v>320</v>
      </c>
      <c r="C75" s="215">
        <v>38</v>
      </c>
      <c r="D75" s="270" t="s">
        <v>359</v>
      </c>
      <c r="E75" s="272">
        <v>65</v>
      </c>
      <c r="F75" s="272" t="s">
        <v>19</v>
      </c>
      <c r="G75" s="270" t="s">
        <v>408</v>
      </c>
      <c r="H75" s="270"/>
      <c r="I75" s="271" t="s">
        <v>303</v>
      </c>
      <c r="J75" s="268"/>
      <c r="K75" s="203"/>
    </row>
    <row r="76" spans="1:11" ht="45">
      <c r="A76" s="245">
        <v>2023</v>
      </c>
      <c r="B76" s="260" t="s">
        <v>320</v>
      </c>
      <c r="C76" s="215">
        <v>39</v>
      </c>
      <c r="D76" s="270" t="s">
        <v>360</v>
      </c>
      <c r="E76" s="272">
        <v>66</v>
      </c>
      <c r="F76" s="272" t="s">
        <v>18</v>
      </c>
      <c r="G76" s="270" t="s">
        <v>409</v>
      </c>
      <c r="H76" s="270">
        <v>9681699230</v>
      </c>
      <c r="I76" s="271" t="s">
        <v>303</v>
      </c>
      <c r="J76" s="268"/>
      <c r="K76" s="203"/>
    </row>
    <row r="77" spans="1:11" ht="30">
      <c r="A77" s="245">
        <v>2023</v>
      </c>
      <c r="B77" s="260" t="s">
        <v>320</v>
      </c>
      <c r="C77" s="215">
        <v>40</v>
      </c>
      <c r="D77" s="270" t="s">
        <v>361</v>
      </c>
      <c r="E77" s="272">
        <v>70</v>
      </c>
      <c r="F77" s="272" t="s">
        <v>18</v>
      </c>
      <c r="G77" s="270" t="s">
        <v>410</v>
      </c>
      <c r="H77" s="270">
        <v>7439097919</v>
      </c>
      <c r="I77" s="271" t="s">
        <v>303</v>
      </c>
      <c r="J77" s="268"/>
      <c r="K77" s="203"/>
    </row>
    <row r="78" spans="1:11" ht="60">
      <c r="A78" s="245">
        <v>2023</v>
      </c>
      <c r="B78" s="260" t="s">
        <v>320</v>
      </c>
      <c r="C78" s="215">
        <v>41</v>
      </c>
      <c r="D78" s="270" t="s">
        <v>362</v>
      </c>
      <c r="E78" s="272">
        <v>62</v>
      </c>
      <c r="F78" s="272" t="s">
        <v>18</v>
      </c>
      <c r="G78" s="270" t="s">
        <v>411</v>
      </c>
      <c r="H78" s="270">
        <v>8777036489</v>
      </c>
      <c r="I78" s="271" t="s">
        <v>303</v>
      </c>
      <c r="J78" s="268"/>
      <c r="K78" s="203"/>
    </row>
    <row r="79" spans="1:11" ht="45">
      <c r="A79" s="245">
        <v>2023</v>
      </c>
      <c r="B79" s="260" t="s">
        <v>320</v>
      </c>
      <c r="C79" s="215">
        <v>42</v>
      </c>
      <c r="D79" s="270" t="s">
        <v>363</v>
      </c>
      <c r="E79" s="272">
        <v>67</v>
      </c>
      <c r="F79" s="272" t="s">
        <v>18</v>
      </c>
      <c r="G79" s="270" t="s">
        <v>412</v>
      </c>
      <c r="H79" s="270">
        <v>9036686694</v>
      </c>
      <c r="I79" s="271" t="s">
        <v>303</v>
      </c>
      <c r="J79" s="268"/>
      <c r="K79" s="203"/>
    </row>
    <row r="80" spans="1:11" ht="30">
      <c r="A80" s="245">
        <v>2023</v>
      </c>
      <c r="B80" s="260" t="s">
        <v>320</v>
      </c>
      <c r="C80" s="215">
        <v>43</v>
      </c>
      <c r="D80" s="270" t="s">
        <v>364</v>
      </c>
      <c r="E80" s="272">
        <v>47</v>
      </c>
      <c r="F80" s="272" t="s">
        <v>18</v>
      </c>
      <c r="G80" s="270" t="s">
        <v>413</v>
      </c>
      <c r="H80" s="270">
        <v>9330368589</v>
      </c>
      <c r="I80" s="271" t="s">
        <v>303</v>
      </c>
      <c r="J80" s="268"/>
      <c r="K80" s="203"/>
    </row>
    <row r="81" spans="1:11" ht="30">
      <c r="A81" s="245">
        <v>2023</v>
      </c>
      <c r="B81" s="260" t="s">
        <v>320</v>
      </c>
      <c r="C81" s="215">
        <v>44</v>
      </c>
      <c r="D81" s="270" t="s">
        <v>365</v>
      </c>
      <c r="E81" s="272">
        <v>85</v>
      </c>
      <c r="F81" s="272" t="s">
        <v>18</v>
      </c>
      <c r="G81" s="270" t="s">
        <v>414</v>
      </c>
      <c r="H81" s="270"/>
      <c r="I81" s="271" t="s">
        <v>303</v>
      </c>
      <c r="J81" s="268"/>
      <c r="K81" s="203"/>
    </row>
    <row r="82" spans="1:11" ht="45">
      <c r="A82" s="245">
        <v>2023</v>
      </c>
      <c r="B82" s="260" t="s">
        <v>320</v>
      </c>
      <c r="C82" s="215">
        <v>45</v>
      </c>
      <c r="D82" s="270" t="s">
        <v>366</v>
      </c>
      <c r="E82" s="272">
        <v>74</v>
      </c>
      <c r="F82" s="272" t="s">
        <v>18</v>
      </c>
      <c r="G82" s="270" t="s">
        <v>415</v>
      </c>
      <c r="H82" s="270"/>
      <c r="I82" s="271" t="s">
        <v>303</v>
      </c>
      <c r="J82" s="268"/>
      <c r="K82" s="203"/>
    </row>
    <row r="83" spans="1:11" ht="30">
      <c r="A83" s="245">
        <v>2023</v>
      </c>
      <c r="B83" s="260" t="s">
        <v>320</v>
      </c>
      <c r="C83" s="215">
        <v>46</v>
      </c>
      <c r="D83" s="270" t="s">
        <v>367</v>
      </c>
      <c r="E83" s="272">
        <v>75</v>
      </c>
      <c r="F83" s="272" t="s">
        <v>18</v>
      </c>
      <c r="G83" s="270" t="s">
        <v>416</v>
      </c>
      <c r="H83" s="1"/>
      <c r="I83" s="271" t="s">
        <v>303</v>
      </c>
      <c r="J83" s="268"/>
      <c r="K83" s="203"/>
    </row>
    <row r="84" spans="1:11" ht="30">
      <c r="A84" s="245">
        <v>2023</v>
      </c>
      <c r="B84" s="260" t="s">
        <v>320</v>
      </c>
      <c r="C84" s="215">
        <v>47</v>
      </c>
      <c r="D84" s="270" t="s">
        <v>368</v>
      </c>
      <c r="E84" s="272">
        <v>55</v>
      </c>
      <c r="F84" s="272" t="s">
        <v>18</v>
      </c>
      <c r="G84" s="270" t="s">
        <v>417</v>
      </c>
      <c r="H84" s="1"/>
      <c r="I84" s="271" t="s">
        <v>303</v>
      </c>
      <c r="J84" s="268"/>
      <c r="K84" s="203"/>
    </row>
    <row r="85" spans="1:11" ht="45">
      <c r="A85" s="245">
        <v>2023</v>
      </c>
      <c r="B85" s="260" t="s">
        <v>320</v>
      </c>
      <c r="C85" s="215">
        <v>48</v>
      </c>
      <c r="D85" s="270" t="s">
        <v>369</v>
      </c>
      <c r="E85" s="272">
        <v>79</v>
      </c>
      <c r="F85" s="272" t="s">
        <v>18</v>
      </c>
      <c r="G85" s="270" t="s">
        <v>418</v>
      </c>
      <c r="H85" s="1"/>
      <c r="I85" s="271" t="s">
        <v>303</v>
      </c>
      <c r="J85" s="268"/>
      <c r="K85" s="203"/>
    </row>
    <row r="86" spans="1:11" ht="30">
      <c r="A86" s="245">
        <v>2023</v>
      </c>
      <c r="B86" s="260" t="s">
        <v>320</v>
      </c>
      <c r="C86" s="215">
        <v>49</v>
      </c>
      <c r="D86" s="270" t="s">
        <v>370</v>
      </c>
      <c r="E86" s="272">
        <v>64</v>
      </c>
      <c r="F86" s="272" t="s">
        <v>19</v>
      </c>
      <c r="G86" s="270" t="s">
        <v>419</v>
      </c>
      <c r="H86" s="1"/>
      <c r="I86" s="271" t="s">
        <v>303</v>
      </c>
      <c r="J86" s="268"/>
      <c r="K86" s="203"/>
    </row>
    <row r="87" spans="1:11" ht="30">
      <c r="A87" s="245">
        <v>2023</v>
      </c>
      <c r="B87" s="260" t="s">
        <v>320</v>
      </c>
      <c r="C87" s="215">
        <v>50</v>
      </c>
      <c r="D87" s="270" t="s">
        <v>371</v>
      </c>
      <c r="E87" s="272">
        <v>84</v>
      </c>
      <c r="F87" s="272" t="s">
        <v>18</v>
      </c>
      <c r="G87" s="270" t="s">
        <v>420</v>
      </c>
      <c r="H87" s="1"/>
      <c r="I87" s="271" t="s">
        <v>303</v>
      </c>
      <c r="J87" s="268"/>
      <c r="K87" s="203"/>
    </row>
    <row r="88" spans="1:11" ht="15" customHeight="1">
      <c r="A88" s="409" t="s">
        <v>83</v>
      </c>
      <c r="B88" s="410"/>
      <c r="C88" s="410"/>
      <c r="D88" s="410"/>
      <c r="E88" s="410"/>
      <c r="F88" s="410"/>
      <c r="G88" s="410"/>
      <c r="H88" s="410"/>
      <c r="I88" s="188"/>
      <c r="J88" s="291"/>
      <c r="K88" s="237"/>
    </row>
    <row r="89" spans="1:11" ht="15" customHeight="1">
      <c r="A89" s="195" t="s">
        <v>84</v>
      </c>
      <c r="B89" s="188"/>
      <c r="C89" s="188"/>
      <c r="D89" s="188"/>
      <c r="E89" s="188"/>
      <c r="F89" s="188"/>
      <c r="G89" s="188"/>
      <c r="H89" s="188"/>
      <c r="I89" s="188"/>
      <c r="J89" s="188"/>
      <c r="K89" s="188"/>
    </row>
  </sheetData>
  <autoFilter ref="I37:I89"/>
  <mergeCells count="17">
    <mergeCell ref="A28:I28"/>
    <mergeCell ref="A1:I1"/>
    <mergeCell ref="A2:I2"/>
    <mergeCell ref="A3:I3"/>
    <mergeCell ref="A21:I21"/>
    <mergeCell ref="A22:I22"/>
    <mergeCell ref="I36:K36"/>
    <mergeCell ref="A88:H88"/>
    <mergeCell ref="A35:K35"/>
    <mergeCell ref="A36:A37"/>
    <mergeCell ref="B36:B37"/>
    <mergeCell ref="C36:C37"/>
    <mergeCell ref="D36:D37"/>
    <mergeCell ref="E36:E37"/>
    <mergeCell ref="F36:F37"/>
    <mergeCell ref="G36:G37"/>
    <mergeCell ref="H36:H37"/>
  </mergeCells>
  <pageMargins left="0.16" right="0.39" top="0.41" bottom="0.34" header="0.3" footer="0.3"/>
  <pageSetup scale="70" orientation="landscape" r:id="rId1"/>
  <headerFooter>
    <oddFooter>&amp;C&amp;"Helvetica Neue,Regular"&amp;12&amp;K000000&amp;P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K38"/>
  <sheetViews>
    <sheetView workbookViewId="0">
      <selection activeCell="A2" sqref="A2:G2"/>
    </sheetView>
  </sheetViews>
  <sheetFormatPr defaultColWidth="9.140625" defaultRowHeight="15"/>
  <cols>
    <col min="1" max="1" width="13.85546875" style="2" customWidth="1"/>
    <col min="2" max="2" width="20.85546875" style="2" customWidth="1"/>
    <col min="3" max="3" width="21.85546875" style="2" customWidth="1"/>
    <col min="4" max="4" width="22.28515625" style="2" customWidth="1"/>
    <col min="5" max="5" width="18.7109375" style="2" customWidth="1"/>
    <col min="6" max="6" width="17.140625" style="2" customWidth="1"/>
    <col min="7" max="7" width="25.7109375" style="2" customWidth="1"/>
    <col min="8" max="8" width="14.28515625" style="2" customWidth="1"/>
    <col min="9" max="9" width="11.85546875" style="2" customWidth="1"/>
    <col min="10" max="10" width="9.140625" style="2"/>
    <col min="11" max="11" width="13.85546875" style="2" customWidth="1"/>
    <col min="12" max="16384" width="9.140625" style="2"/>
  </cols>
  <sheetData>
    <row r="1" spans="1:7">
      <c r="A1" s="427" t="s">
        <v>287</v>
      </c>
      <c r="B1" s="428"/>
      <c r="C1" s="428"/>
      <c r="D1" s="428"/>
      <c r="E1" s="428"/>
      <c r="F1" s="428"/>
      <c r="G1" s="429"/>
    </row>
    <row r="2" spans="1:7" ht="15" customHeight="1">
      <c r="A2" s="430" t="s">
        <v>85</v>
      </c>
      <c r="B2" s="430"/>
      <c r="C2" s="430"/>
      <c r="D2" s="430"/>
      <c r="E2" s="430"/>
      <c r="F2" s="430"/>
      <c r="G2" s="430"/>
    </row>
    <row r="3" spans="1:7" ht="15" customHeight="1">
      <c r="A3" s="406" t="s">
        <v>86</v>
      </c>
      <c r="B3" s="406"/>
      <c r="C3" s="406"/>
      <c r="D3" s="406"/>
      <c r="E3" s="406"/>
      <c r="F3" s="406"/>
      <c r="G3" s="406"/>
    </row>
    <row r="4" spans="1:7" ht="90">
      <c r="A4" s="4" t="s">
        <v>23</v>
      </c>
      <c r="B4" s="5" t="s">
        <v>87</v>
      </c>
      <c r="C4" s="18" t="s">
        <v>88</v>
      </c>
      <c r="D4" s="5" t="s">
        <v>89</v>
      </c>
      <c r="E4" s="5" t="s">
        <v>90</v>
      </c>
      <c r="F4" s="5" t="s">
        <v>91</v>
      </c>
      <c r="G4" s="19" t="s">
        <v>152</v>
      </c>
    </row>
    <row r="5" spans="1:7">
      <c r="A5" s="20">
        <v>1</v>
      </c>
      <c r="B5" s="20">
        <v>2</v>
      </c>
      <c r="C5" s="20">
        <v>3</v>
      </c>
      <c r="D5" s="20" t="s">
        <v>92</v>
      </c>
      <c r="E5" s="20">
        <v>5</v>
      </c>
      <c r="F5" s="20">
        <v>6</v>
      </c>
      <c r="G5" s="20">
        <v>7</v>
      </c>
    </row>
    <row r="6" spans="1:7" ht="15.75">
      <c r="A6" s="1" t="s">
        <v>204</v>
      </c>
      <c r="B6" s="1"/>
      <c r="C6" s="21"/>
      <c r="D6" s="21"/>
      <c r="E6" s="21"/>
      <c r="F6" s="21"/>
      <c r="G6" s="1"/>
    </row>
    <row r="7" spans="1:7" ht="15.75">
      <c r="A7" s="1" t="s">
        <v>212</v>
      </c>
      <c r="B7" s="1"/>
      <c r="C7" s="21"/>
      <c r="D7" s="21"/>
      <c r="E7" s="21"/>
      <c r="F7" s="21"/>
      <c r="G7" s="1"/>
    </row>
    <row r="8" spans="1:7" ht="15.75">
      <c r="A8" s="1" t="s">
        <v>205</v>
      </c>
      <c r="B8" s="1"/>
      <c r="C8" s="21"/>
      <c r="D8" s="21"/>
      <c r="E8" s="21"/>
      <c r="F8" s="21"/>
      <c r="G8" s="1"/>
    </row>
    <row r="9" spans="1:7" ht="15.75">
      <c r="A9" s="1" t="s">
        <v>206</v>
      </c>
      <c r="B9" s="1"/>
      <c r="C9" s="21"/>
      <c r="D9" s="21"/>
      <c r="E9" s="21"/>
      <c r="F9" s="21"/>
      <c r="G9" s="1"/>
    </row>
    <row r="10" spans="1:7" ht="15.75">
      <c r="A10" s="1" t="s">
        <v>207</v>
      </c>
      <c r="B10" s="1"/>
      <c r="C10" s="21"/>
      <c r="D10" s="21"/>
      <c r="E10" s="21"/>
      <c r="F10" s="21"/>
      <c r="G10" s="1"/>
    </row>
    <row r="11" spans="1:7" ht="15.75">
      <c r="A11" s="1" t="s">
        <v>208</v>
      </c>
      <c r="B11" s="1"/>
      <c r="C11" s="21"/>
      <c r="D11" s="21"/>
      <c r="E11" s="21"/>
      <c r="F11" s="21"/>
      <c r="G11" s="1"/>
    </row>
    <row r="12" spans="1:7" ht="15.75">
      <c r="A12" s="1" t="s">
        <v>209</v>
      </c>
      <c r="B12" s="1"/>
      <c r="C12" s="21"/>
      <c r="D12" s="21"/>
      <c r="E12" s="21"/>
      <c r="F12" s="21"/>
      <c r="G12" s="1"/>
    </row>
    <row r="13" spans="1:7" ht="15.75">
      <c r="A13" s="1" t="s">
        <v>210</v>
      </c>
      <c r="B13" s="1"/>
      <c r="C13" s="21"/>
      <c r="D13" s="21"/>
      <c r="E13" s="21"/>
      <c r="F13" s="21"/>
      <c r="G13" s="1"/>
    </row>
    <row r="14" spans="1:7" ht="15.75">
      <c r="A14" s="1" t="s">
        <v>211</v>
      </c>
      <c r="B14" s="1"/>
      <c r="C14" s="21"/>
      <c r="D14" s="21"/>
      <c r="E14" s="21"/>
      <c r="F14" s="21"/>
      <c r="G14" s="1"/>
    </row>
    <row r="15" spans="1:7" ht="15.75">
      <c r="A15" s="1" t="s">
        <v>213</v>
      </c>
      <c r="B15" s="1"/>
      <c r="C15" s="21"/>
      <c r="D15" s="21"/>
      <c r="E15" s="21"/>
      <c r="F15" s="21"/>
      <c r="G15" s="1"/>
    </row>
    <row r="16" spans="1:7" ht="15.75">
      <c r="A16" s="1" t="s">
        <v>214</v>
      </c>
      <c r="B16" s="1"/>
      <c r="C16" s="21"/>
      <c r="D16" s="21"/>
      <c r="E16" s="21"/>
      <c r="F16" s="21"/>
      <c r="G16" s="1"/>
    </row>
    <row r="17" spans="1:11">
      <c r="A17" s="1" t="s">
        <v>215</v>
      </c>
      <c r="B17" s="1"/>
      <c r="C17" s="1"/>
      <c r="D17" s="1"/>
      <c r="E17" s="1"/>
      <c r="F17" s="1"/>
      <c r="G17" s="1"/>
    </row>
    <row r="18" spans="1:11">
      <c r="A18" s="3" t="s">
        <v>3</v>
      </c>
      <c r="B18" s="1"/>
      <c r="C18" s="1"/>
      <c r="D18" s="1"/>
      <c r="E18" s="1"/>
      <c r="F18" s="1"/>
      <c r="G18" s="1"/>
    </row>
    <row r="20" spans="1:11">
      <c r="A20" s="427" t="s">
        <v>191</v>
      </c>
      <c r="B20" s="428"/>
      <c r="C20" s="428"/>
      <c r="D20" s="428"/>
      <c r="E20" s="428"/>
      <c r="F20" s="428"/>
      <c r="G20" s="429"/>
    </row>
    <row r="21" spans="1:11">
      <c r="A21" s="431" t="s">
        <v>93</v>
      </c>
      <c r="B21" s="432"/>
      <c r="C21" s="432"/>
      <c r="D21" s="432"/>
      <c r="E21" s="432"/>
      <c r="F21" s="432"/>
      <c r="G21" s="433"/>
    </row>
    <row r="22" spans="1:11" ht="30">
      <c r="A22" s="22" t="s">
        <v>27</v>
      </c>
      <c r="B22" s="23" t="s">
        <v>94</v>
      </c>
      <c r="C22" s="23" t="s">
        <v>95</v>
      </c>
    </row>
    <row r="23" spans="1:11">
      <c r="A23" s="1"/>
      <c r="B23" s="1"/>
      <c r="C23" s="1"/>
    </row>
    <row r="24" spans="1:11">
      <c r="A24" s="24"/>
      <c r="B24" s="24"/>
      <c r="C24" s="24"/>
    </row>
    <row r="25" spans="1:11" ht="15" customHeight="1">
      <c r="A25" s="424" t="s">
        <v>96</v>
      </c>
      <c r="B25" s="425"/>
      <c r="C25" s="425"/>
      <c r="D25" s="425"/>
      <c r="E25" s="425"/>
      <c r="F25" s="425"/>
      <c r="G25" s="426"/>
      <c r="H25" s="25"/>
      <c r="I25" s="25"/>
    </row>
    <row r="26" spans="1:11" ht="77.25" customHeight="1">
      <c r="A26" s="4" t="s">
        <v>13</v>
      </c>
      <c r="B26" s="5" t="s">
        <v>80</v>
      </c>
      <c r="C26" s="5" t="s">
        <v>78</v>
      </c>
      <c r="D26" s="19" t="s">
        <v>149</v>
      </c>
      <c r="H26" s="24"/>
      <c r="I26" s="24"/>
    </row>
    <row r="27" spans="1:11" ht="15" customHeight="1">
      <c r="A27" s="4"/>
      <c r="B27" s="5"/>
      <c r="C27" s="5"/>
      <c r="D27" s="1"/>
    </row>
    <row r="28" spans="1:11">
      <c r="A28" s="4"/>
      <c r="B28" s="5"/>
      <c r="C28" s="5"/>
      <c r="D28" s="1"/>
    </row>
    <row r="29" spans="1:11">
      <c r="A29" s="26"/>
      <c r="B29" s="27"/>
      <c r="C29" s="27"/>
      <c r="D29" s="28"/>
    </row>
    <row r="30" spans="1:11">
      <c r="A30" s="427" t="s">
        <v>97</v>
      </c>
      <c r="B30" s="428"/>
      <c r="C30" s="428"/>
      <c r="D30" s="428"/>
      <c r="E30" s="428"/>
      <c r="F30" s="428"/>
      <c r="G30" s="428"/>
      <c r="H30" s="428"/>
      <c r="I30" s="428"/>
      <c r="J30" s="428"/>
      <c r="K30" s="429"/>
    </row>
    <row r="31" spans="1:11">
      <c r="A31" s="406" t="s">
        <v>72</v>
      </c>
      <c r="B31" s="406"/>
      <c r="C31" s="406"/>
      <c r="D31" s="406"/>
      <c r="E31" s="406"/>
      <c r="F31" s="406"/>
      <c r="G31" s="406"/>
      <c r="H31" s="406"/>
      <c r="I31" s="406"/>
      <c r="J31" s="406"/>
      <c r="K31" s="406"/>
    </row>
    <row r="32" spans="1:11">
      <c r="A32" s="435" t="s">
        <v>48</v>
      </c>
      <c r="B32" s="437" t="s">
        <v>23</v>
      </c>
      <c r="C32" s="435" t="s">
        <v>13</v>
      </c>
      <c r="D32" s="437" t="s">
        <v>28</v>
      </c>
      <c r="E32" s="435" t="s">
        <v>29</v>
      </c>
      <c r="F32" s="435" t="s">
        <v>30</v>
      </c>
      <c r="G32" s="437" t="s">
        <v>31</v>
      </c>
      <c r="H32" s="437" t="s">
        <v>32</v>
      </c>
      <c r="I32" s="434" t="s">
        <v>81</v>
      </c>
      <c r="J32" s="434"/>
      <c r="K32" s="434"/>
    </row>
    <row r="33" spans="1:11" ht="75">
      <c r="A33" s="436"/>
      <c r="B33" s="438"/>
      <c r="C33" s="436"/>
      <c r="D33" s="438"/>
      <c r="E33" s="436"/>
      <c r="F33" s="436"/>
      <c r="G33" s="438"/>
      <c r="H33" s="438"/>
      <c r="I33" s="5" t="s">
        <v>150</v>
      </c>
      <c r="J33" s="4" t="s">
        <v>82</v>
      </c>
      <c r="K33" s="5" t="s">
        <v>151</v>
      </c>
    </row>
    <row r="34" spans="1:11">
      <c r="A34" s="30"/>
      <c r="B34" s="29"/>
      <c r="C34" s="30"/>
      <c r="D34" s="29"/>
      <c r="E34" s="30"/>
      <c r="F34" s="30"/>
      <c r="G34" s="29"/>
      <c r="H34" s="29"/>
      <c r="I34" s="5"/>
      <c r="J34" s="4"/>
      <c r="K34" s="5"/>
    </row>
    <row r="35" spans="1:11">
      <c r="A35" s="30"/>
      <c r="B35" s="29"/>
      <c r="C35" s="30"/>
      <c r="D35" s="29"/>
      <c r="E35" s="30"/>
      <c r="F35" s="30"/>
      <c r="G35" s="29"/>
      <c r="H35" s="29"/>
      <c r="I35" s="5"/>
      <c r="J35" s="4"/>
      <c r="K35" s="5"/>
    </row>
    <row r="37" spans="1:11">
      <c r="A37" s="404" t="s">
        <v>83</v>
      </c>
      <c r="B37" s="404"/>
      <c r="C37" s="404"/>
      <c r="D37" s="404"/>
      <c r="E37" s="404"/>
      <c r="F37" s="404"/>
      <c r="G37" s="404"/>
      <c r="H37" s="404"/>
    </row>
    <row r="38" spans="1:11">
      <c r="A38" s="2" t="s">
        <v>84</v>
      </c>
    </row>
  </sheetData>
  <mergeCells count="18">
    <mergeCell ref="I32:K32"/>
    <mergeCell ref="A37:H37"/>
    <mergeCell ref="A30:K30"/>
    <mergeCell ref="A31:K31"/>
    <mergeCell ref="A32:A33"/>
    <mergeCell ref="B32:B33"/>
    <mergeCell ref="C32:C33"/>
    <mergeCell ref="D32:D33"/>
    <mergeCell ref="E32:E33"/>
    <mergeCell ref="F32:F33"/>
    <mergeCell ref="G32:G33"/>
    <mergeCell ref="H32:H33"/>
    <mergeCell ref="A25:G25"/>
    <mergeCell ref="A1:G1"/>
    <mergeCell ref="A2:G2"/>
    <mergeCell ref="A3:G3"/>
    <mergeCell ref="A20:G20"/>
    <mergeCell ref="A21:G21"/>
  </mergeCells>
  <pageMargins left="0.37" right="0.36" top="0.27" bottom="0.23" header="0.18" footer="0.18"/>
  <pageSetup scale="6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M25"/>
  <sheetViews>
    <sheetView workbookViewId="0">
      <selection activeCell="A5" sqref="A5"/>
    </sheetView>
  </sheetViews>
  <sheetFormatPr defaultColWidth="10" defaultRowHeight="15" customHeight="1"/>
  <cols>
    <col min="1" max="1" width="9.140625" style="187" customWidth="1"/>
    <col min="2" max="2" width="10.85546875" style="187" bestFit="1" customWidth="1"/>
    <col min="3" max="3" width="6.42578125" style="187" customWidth="1"/>
    <col min="4" max="4" width="21.7109375" style="187" bestFit="1" customWidth="1"/>
    <col min="5" max="5" width="14.85546875" style="187" customWidth="1"/>
    <col min="6" max="6" width="4.85546875" style="187" customWidth="1"/>
    <col min="7" max="7" width="9.140625" style="187" customWidth="1"/>
    <col min="8" max="8" width="11.28515625" style="187" customWidth="1"/>
    <col min="9" max="9" width="13.7109375" style="187" customWidth="1"/>
    <col min="10" max="10" width="12.140625" style="187" bestFit="1" customWidth="1"/>
    <col min="11" max="11" width="12.42578125" style="187" customWidth="1"/>
    <col min="12" max="12" width="50" style="187" bestFit="1" customWidth="1"/>
    <col min="13" max="13" width="54.140625" style="187" bestFit="1" customWidth="1"/>
    <col min="14" max="16384" width="10" style="187"/>
  </cols>
  <sheetData>
    <row r="1" spans="1:13" ht="13.5" customHeight="1">
      <c r="A1" s="439" t="s">
        <v>246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</row>
    <row r="2" spans="1:13" ht="13.5" customHeight="1">
      <c r="A2" s="441" t="s">
        <v>275</v>
      </c>
      <c r="B2" s="442"/>
      <c r="C2" s="442"/>
      <c r="D2" s="442"/>
      <c r="E2" s="442"/>
      <c r="F2" s="442"/>
      <c r="G2" s="442"/>
      <c r="H2" s="442"/>
      <c r="I2" s="441" t="s">
        <v>469</v>
      </c>
      <c r="J2" s="442"/>
      <c r="K2" s="442"/>
      <c r="L2" s="442"/>
    </row>
    <row r="3" spans="1:13" ht="13.5" customHeight="1">
      <c r="A3" s="441" t="s">
        <v>245</v>
      </c>
      <c r="B3" s="442"/>
      <c r="C3" s="442"/>
      <c r="D3" s="442"/>
      <c r="E3" s="442"/>
      <c r="F3" s="442"/>
      <c r="G3" s="442"/>
      <c r="H3" s="442"/>
      <c r="I3" s="442"/>
      <c r="J3" s="442"/>
      <c r="K3" s="442"/>
      <c r="L3" s="442"/>
    </row>
    <row r="4" spans="1:13" ht="59.25" customHeight="1">
      <c r="A4" s="210" t="s">
        <v>48</v>
      </c>
      <c r="B4" s="210" t="s">
        <v>49</v>
      </c>
      <c r="C4" s="210" t="s">
        <v>27</v>
      </c>
      <c r="D4" s="210" t="s">
        <v>50</v>
      </c>
      <c r="E4" s="210" t="s">
        <v>51</v>
      </c>
      <c r="F4" s="210" t="s">
        <v>29</v>
      </c>
      <c r="G4" s="210" t="s">
        <v>30</v>
      </c>
      <c r="H4" s="210" t="s">
        <v>52</v>
      </c>
      <c r="I4" s="220" t="s">
        <v>53</v>
      </c>
      <c r="J4" s="221" t="s">
        <v>55</v>
      </c>
      <c r="K4" s="220" t="s">
        <v>98</v>
      </c>
      <c r="L4" s="225" t="s">
        <v>292</v>
      </c>
      <c r="M4" s="273" t="s">
        <v>293</v>
      </c>
    </row>
    <row r="5" spans="1:13" ht="30">
      <c r="A5" s="298">
        <v>2023</v>
      </c>
      <c r="B5" s="299" t="s">
        <v>320</v>
      </c>
      <c r="C5" s="298">
        <v>1</v>
      </c>
      <c r="D5" s="300" t="s">
        <v>425</v>
      </c>
      <c r="E5" s="298"/>
      <c r="F5" s="301">
        <v>1</v>
      </c>
      <c r="G5" s="302" t="s">
        <v>326</v>
      </c>
      <c r="H5" s="303"/>
      <c r="I5" s="298"/>
      <c r="J5" s="304">
        <v>45170</v>
      </c>
      <c r="K5" s="298"/>
      <c r="L5" s="298" t="s">
        <v>444</v>
      </c>
      <c r="M5" s="297" t="s">
        <v>445</v>
      </c>
    </row>
    <row r="6" spans="1:13" ht="13.5" customHeight="1">
      <c r="A6" s="211">
        <v>2023</v>
      </c>
      <c r="B6" s="219" t="s">
        <v>320</v>
      </c>
      <c r="C6" s="211">
        <v>2</v>
      </c>
      <c r="D6" s="288" t="s">
        <v>426</v>
      </c>
      <c r="E6" s="211"/>
      <c r="F6" s="293">
        <v>65</v>
      </c>
      <c r="G6" s="296" t="s">
        <v>308</v>
      </c>
      <c r="H6" s="294"/>
      <c r="I6" s="211"/>
      <c r="J6" s="289">
        <v>45170</v>
      </c>
      <c r="K6" s="211"/>
      <c r="L6" s="211" t="s">
        <v>305</v>
      </c>
      <c r="M6" s="211" t="s">
        <v>446</v>
      </c>
    </row>
    <row r="7" spans="1:13" ht="13.5" customHeight="1">
      <c r="A7" s="211">
        <v>2023</v>
      </c>
      <c r="B7" s="222" t="s">
        <v>320</v>
      </c>
      <c r="C7" s="211">
        <v>3</v>
      </c>
      <c r="D7" s="288" t="s">
        <v>427</v>
      </c>
      <c r="E7" s="211"/>
      <c r="F7" s="293">
        <v>31</v>
      </c>
      <c r="G7" s="296" t="s">
        <v>18</v>
      </c>
      <c r="H7" s="294"/>
      <c r="I7" s="211"/>
      <c r="J7" s="289">
        <v>45170</v>
      </c>
      <c r="K7" s="211"/>
      <c r="L7" s="211" t="s">
        <v>447</v>
      </c>
      <c r="M7" s="211" t="s">
        <v>294</v>
      </c>
    </row>
    <row r="8" spans="1:13" ht="13.5" customHeight="1">
      <c r="A8" s="211">
        <v>2023</v>
      </c>
      <c r="B8" s="219" t="s">
        <v>320</v>
      </c>
      <c r="C8" s="211">
        <v>4</v>
      </c>
      <c r="D8" s="288" t="s">
        <v>428</v>
      </c>
      <c r="E8" s="211"/>
      <c r="F8" s="293">
        <v>35</v>
      </c>
      <c r="G8" s="296" t="s">
        <v>19</v>
      </c>
      <c r="H8" s="294"/>
      <c r="I8" s="211"/>
      <c r="J8" s="289">
        <v>45176</v>
      </c>
      <c r="K8" s="211"/>
      <c r="L8" s="211" t="s">
        <v>448</v>
      </c>
      <c r="M8" s="211" t="s">
        <v>310</v>
      </c>
    </row>
    <row r="9" spans="1:13" ht="13.5" customHeight="1">
      <c r="A9" s="211">
        <v>2023</v>
      </c>
      <c r="B9" s="222" t="s">
        <v>320</v>
      </c>
      <c r="C9" s="211">
        <v>5</v>
      </c>
      <c r="D9" s="288" t="s">
        <v>429</v>
      </c>
      <c r="E9" s="211"/>
      <c r="F9" s="293">
        <v>55</v>
      </c>
      <c r="G9" s="296" t="s">
        <v>19</v>
      </c>
      <c r="H9" s="294"/>
      <c r="I9" s="211"/>
      <c r="J9" s="289">
        <v>45176</v>
      </c>
      <c r="K9" s="211"/>
      <c r="L9" s="211" t="s">
        <v>449</v>
      </c>
      <c r="M9" s="211" t="s">
        <v>450</v>
      </c>
    </row>
    <row r="10" spans="1:13" ht="13.5" customHeight="1">
      <c r="A10" s="211">
        <v>2023</v>
      </c>
      <c r="B10" s="219" t="s">
        <v>320</v>
      </c>
      <c r="C10" s="211">
        <v>6</v>
      </c>
      <c r="D10" s="288" t="s">
        <v>430</v>
      </c>
      <c r="E10" s="211"/>
      <c r="F10" s="293">
        <v>61</v>
      </c>
      <c r="G10" s="296" t="s">
        <v>19</v>
      </c>
      <c r="H10" s="294"/>
      <c r="I10" s="211"/>
      <c r="J10" s="289">
        <v>45177</v>
      </c>
      <c r="K10" s="211"/>
      <c r="L10" s="211" t="s">
        <v>312</v>
      </c>
      <c r="M10" s="211" t="s">
        <v>294</v>
      </c>
    </row>
    <row r="11" spans="1:13" ht="13.5" customHeight="1">
      <c r="A11" s="211">
        <v>2023</v>
      </c>
      <c r="B11" s="222" t="s">
        <v>320</v>
      </c>
      <c r="C11" s="211">
        <v>7</v>
      </c>
      <c r="D11" s="288" t="s">
        <v>431</v>
      </c>
      <c r="E11" s="211"/>
      <c r="F11" s="293">
        <v>57</v>
      </c>
      <c r="G11" s="296" t="s">
        <v>326</v>
      </c>
      <c r="H11" s="294"/>
      <c r="I11" s="211"/>
      <c r="J11" s="289">
        <v>45177</v>
      </c>
      <c r="K11" s="211"/>
      <c r="L11" s="211" t="s">
        <v>451</v>
      </c>
      <c r="M11" s="211" t="s">
        <v>452</v>
      </c>
    </row>
    <row r="12" spans="1:13" ht="13.5" customHeight="1">
      <c r="A12" s="211">
        <v>2023</v>
      </c>
      <c r="B12" s="219" t="s">
        <v>320</v>
      </c>
      <c r="C12" s="211">
        <v>8</v>
      </c>
      <c r="D12" s="288" t="s">
        <v>432</v>
      </c>
      <c r="E12" s="211"/>
      <c r="F12" s="293">
        <v>42</v>
      </c>
      <c r="G12" s="296" t="s">
        <v>18</v>
      </c>
      <c r="H12" s="294"/>
      <c r="I12" s="211"/>
      <c r="J12" s="289">
        <v>45177</v>
      </c>
      <c r="K12" s="211"/>
      <c r="L12" s="211" t="s">
        <v>453</v>
      </c>
      <c r="M12" s="211" t="s">
        <v>450</v>
      </c>
    </row>
    <row r="13" spans="1:13" ht="13.5" customHeight="1">
      <c r="A13" s="211">
        <v>2023</v>
      </c>
      <c r="B13" s="222" t="s">
        <v>320</v>
      </c>
      <c r="C13" s="211">
        <v>9</v>
      </c>
      <c r="D13" s="288" t="s">
        <v>433</v>
      </c>
      <c r="E13" s="211"/>
      <c r="F13" s="293">
        <v>55</v>
      </c>
      <c r="G13" s="296" t="s">
        <v>19</v>
      </c>
      <c r="H13" s="294"/>
      <c r="I13" s="211"/>
      <c r="J13" s="289">
        <v>45177</v>
      </c>
      <c r="K13" s="211"/>
      <c r="L13" s="211" t="s">
        <v>305</v>
      </c>
      <c r="M13" s="211" t="s">
        <v>454</v>
      </c>
    </row>
    <row r="14" spans="1:13" ht="13.5" customHeight="1">
      <c r="A14" s="211">
        <v>2023</v>
      </c>
      <c r="B14" s="219" t="s">
        <v>320</v>
      </c>
      <c r="C14" s="211">
        <v>10</v>
      </c>
      <c r="D14" s="288" t="s">
        <v>434</v>
      </c>
      <c r="E14" s="211"/>
      <c r="F14" s="293">
        <v>42</v>
      </c>
      <c r="G14" s="296" t="s">
        <v>326</v>
      </c>
      <c r="H14" s="294"/>
      <c r="I14" s="211"/>
      <c r="J14" s="289">
        <v>45180</v>
      </c>
      <c r="K14" s="211"/>
      <c r="L14" s="211" t="s">
        <v>455</v>
      </c>
      <c r="M14" s="211" t="s">
        <v>456</v>
      </c>
    </row>
    <row r="15" spans="1:13" ht="13.5" customHeight="1">
      <c r="A15" s="211">
        <v>2023</v>
      </c>
      <c r="B15" s="222" t="s">
        <v>320</v>
      </c>
      <c r="C15" s="211">
        <v>11</v>
      </c>
      <c r="D15" s="288" t="s">
        <v>435</v>
      </c>
      <c r="E15" s="211"/>
      <c r="F15" s="293">
        <v>46</v>
      </c>
      <c r="G15" s="296" t="s">
        <v>326</v>
      </c>
      <c r="H15" s="294"/>
      <c r="I15" s="211"/>
      <c r="J15" s="289">
        <v>45181</v>
      </c>
      <c r="K15" s="211"/>
      <c r="L15" s="211" t="s">
        <v>457</v>
      </c>
      <c r="M15" s="211" t="s">
        <v>294</v>
      </c>
    </row>
    <row r="16" spans="1:13" ht="13.5" customHeight="1">
      <c r="A16" s="211">
        <v>2023</v>
      </c>
      <c r="B16" s="219" t="s">
        <v>320</v>
      </c>
      <c r="C16" s="211">
        <v>12</v>
      </c>
      <c r="D16" s="288" t="s">
        <v>436</v>
      </c>
      <c r="E16" s="211"/>
      <c r="F16" s="293">
        <v>1</v>
      </c>
      <c r="G16" s="296" t="s">
        <v>19</v>
      </c>
      <c r="H16" s="294"/>
      <c r="I16" s="211"/>
      <c r="J16" s="289">
        <v>45184</v>
      </c>
      <c r="K16" s="211"/>
      <c r="L16" s="211" t="s">
        <v>458</v>
      </c>
      <c r="M16" s="211" t="s">
        <v>459</v>
      </c>
    </row>
    <row r="17" spans="1:13" ht="13.5" customHeight="1">
      <c r="A17" s="211">
        <v>2023</v>
      </c>
      <c r="B17" s="222" t="s">
        <v>320</v>
      </c>
      <c r="C17" s="211">
        <v>13</v>
      </c>
      <c r="D17" s="288" t="s">
        <v>437</v>
      </c>
      <c r="E17" s="211"/>
      <c r="F17" s="293">
        <v>61</v>
      </c>
      <c r="G17" s="296" t="s">
        <v>326</v>
      </c>
      <c r="H17" s="294"/>
      <c r="I17" s="211"/>
      <c r="J17" s="289">
        <v>45184</v>
      </c>
      <c r="K17" s="211"/>
      <c r="L17" s="211" t="s">
        <v>460</v>
      </c>
      <c r="M17" s="211" t="s">
        <v>461</v>
      </c>
    </row>
    <row r="18" spans="1:13" ht="13.5" customHeight="1">
      <c r="A18" s="211">
        <v>2023</v>
      </c>
      <c r="B18" s="219" t="s">
        <v>320</v>
      </c>
      <c r="C18" s="211">
        <v>14</v>
      </c>
      <c r="D18" s="288" t="s">
        <v>438</v>
      </c>
      <c r="E18" s="211"/>
      <c r="F18" s="293">
        <v>41</v>
      </c>
      <c r="G18" s="296" t="s">
        <v>326</v>
      </c>
      <c r="H18" s="294"/>
      <c r="I18" s="211"/>
      <c r="J18" s="289">
        <v>45184</v>
      </c>
      <c r="K18" s="211"/>
      <c r="L18" s="211" t="s">
        <v>462</v>
      </c>
      <c r="M18" s="211" t="s">
        <v>463</v>
      </c>
    </row>
    <row r="19" spans="1:13" ht="13.5" customHeight="1">
      <c r="A19" s="211">
        <v>2023</v>
      </c>
      <c r="B19" s="222" t="s">
        <v>320</v>
      </c>
      <c r="C19" s="211">
        <v>15</v>
      </c>
      <c r="D19" s="288" t="s">
        <v>439</v>
      </c>
      <c r="E19" s="211"/>
      <c r="F19" s="293">
        <v>30</v>
      </c>
      <c r="G19" s="296" t="s">
        <v>19</v>
      </c>
      <c r="H19" s="294"/>
      <c r="I19" s="211"/>
      <c r="J19" s="289">
        <v>45187</v>
      </c>
      <c r="K19" s="211"/>
      <c r="L19" s="211" t="s">
        <v>464</v>
      </c>
      <c r="M19" s="211" t="s">
        <v>294</v>
      </c>
    </row>
    <row r="20" spans="1:13" ht="13.5" customHeight="1">
      <c r="A20" s="211">
        <v>2023</v>
      </c>
      <c r="B20" s="219" t="s">
        <v>320</v>
      </c>
      <c r="C20" s="211">
        <v>16</v>
      </c>
      <c r="D20" s="288" t="s">
        <v>440</v>
      </c>
      <c r="E20" s="211"/>
      <c r="F20" s="293">
        <v>62</v>
      </c>
      <c r="G20" s="296" t="s">
        <v>19</v>
      </c>
      <c r="H20" s="294"/>
      <c r="I20" s="211"/>
      <c r="J20" s="289">
        <v>45191</v>
      </c>
      <c r="K20" s="211"/>
      <c r="L20" s="211" t="s">
        <v>465</v>
      </c>
      <c r="M20" s="211" t="s">
        <v>463</v>
      </c>
    </row>
    <row r="21" spans="1:13" ht="13.5" customHeight="1">
      <c r="A21" s="211">
        <v>2023</v>
      </c>
      <c r="B21" s="222" t="s">
        <v>320</v>
      </c>
      <c r="C21" s="211">
        <v>17</v>
      </c>
      <c r="D21" s="211" t="s">
        <v>441</v>
      </c>
      <c r="E21" s="211"/>
      <c r="F21" s="293">
        <v>61</v>
      </c>
      <c r="G21" s="296" t="s">
        <v>326</v>
      </c>
      <c r="H21" s="294"/>
      <c r="I21" s="211"/>
      <c r="J21" s="289">
        <v>45195</v>
      </c>
      <c r="K21" s="211"/>
      <c r="L21" s="211" t="s">
        <v>466</v>
      </c>
      <c r="M21" s="211" t="s">
        <v>461</v>
      </c>
    </row>
    <row r="22" spans="1:13" ht="13.5" customHeight="1">
      <c r="A22" s="211">
        <v>2023</v>
      </c>
      <c r="B22" s="219" t="s">
        <v>320</v>
      </c>
      <c r="C22" s="211">
        <v>18</v>
      </c>
      <c r="D22" s="211" t="s">
        <v>442</v>
      </c>
      <c r="E22" s="211"/>
      <c r="F22" s="293">
        <v>43</v>
      </c>
      <c r="G22" s="296" t="s">
        <v>19</v>
      </c>
      <c r="H22" s="294"/>
      <c r="I22" s="211"/>
      <c r="J22" s="289">
        <v>45196</v>
      </c>
      <c r="K22" s="211"/>
      <c r="L22" s="211" t="s">
        <v>467</v>
      </c>
      <c r="M22" s="211" t="s">
        <v>452</v>
      </c>
    </row>
    <row r="23" spans="1:13" ht="13.5" customHeight="1">
      <c r="A23" s="211">
        <v>2023</v>
      </c>
      <c r="B23" s="222" t="s">
        <v>320</v>
      </c>
      <c r="C23" s="211">
        <v>19</v>
      </c>
      <c r="D23" s="211" t="s">
        <v>443</v>
      </c>
      <c r="E23" s="211"/>
      <c r="F23" s="293">
        <v>43</v>
      </c>
      <c r="G23" s="296" t="s">
        <v>18</v>
      </c>
      <c r="H23" s="294"/>
      <c r="I23" s="211"/>
      <c r="J23" s="289">
        <v>45197</v>
      </c>
      <c r="K23" s="211"/>
      <c r="L23" s="292" t="s">
        <v>468</v>
      </c>
      <c r="M23" s="211" t="s">
        <v>463</v>
      </c>
    </row>
    <row r="24" spans="1:13" ht="13.5" customHeight="1">
      <c r="A24" s="205" t="s">
        <v>241</v>
      </c>
      <c r="B24" s="204"/>
      <c r="C24" s="204"/>
      <c r="D24" s="204"/>
      <c r="E24" s="204"/>
      <c r="F24" s="204"/>
      <c r="G24" s="295"/>
      <c r="H24" s="204"/>
      <c r="I24" s="204"/>
      <c r="J24" s="204"/>
      <c r="K24" s="204"/>
      <c r="L24" s="204"/>
      <c r="M24" s="224"/>
    </row>
    <row r="25" spans="1:13" ht="13.5" customHeight="1">
      <c r="A25" s="204"/>
      <c r="B25" s="204"/>
      <c r="C25" s="204"/>
      <c r="D25" s="204"/>
      <c r="E25" s="204"/>
      <c r="F25" s="204"/>
      <c r="G25" s="204"/>
      <c r="H25" s="204"/>
      <c r="I25" s="204"/>
      <c r="J25" s="204"/>
      <c r="K25" s="204"/>
      <c r="L25" s="204"/>
      <c r="M25" s="224"/>
    </row>
  </sheetData>
  <mergeCells count="4">
    <mergeCell ref="A1:L1"/>
    <mergeCell ref="A2:H2"/>
    <mergeCell ref="I2:L2"/>
    <mergeCell ref="A3:L3"/>
  </mergeCells>
  <printOptions horizontalCentered="1"/>
  <pageMargins left="0.23" right="0.7" top="0.75" bottom="0.75" header="0.3" footer="0.3"/>
  <pageSetup orientation="landscape" r:id="rId1"/>
  <headerFooter>
    <oddFooter>&amp;C&amp;"Helvetica Neue,Regular"&amp;12&amp;K000000&amp;P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W29"/>
  <sheetViews>
    <sheetView workbookViewId="0">
      <selection activeCell="A12" sqref="A12"/>
    </sheetView>
  </sheetViews>
  <sheetFormatPr defaultColWidth="9.140625" defaultRowHeight="15.75"/>
  <cols>
    <col min="1" max="1" width="9.28515625" style="10" bestFit="1" customWidth="1"/>
    <col min="2" max="3" width="8.7109375" style="10" bestFit="1" customWidth="1"/>
    <col min="4" max="4" width="9.28515625" style="10" bestFit="1" customWidth="1"/>
    <col min="5" max="6" width="8.7109375" style="10" bestFit="1" customWidth="1"/>
    <col min="7" max="7" width="10.5703125" style="10" customWidth="1"/>
    <col min="8" max="8" width="10.28515625" style="10" customWidth="1"/>
    <col min="9" max="9" width="12.5703125" style="10" customWidth="1"/>
    <col min="10" max="10" width="11.7109375" style="10" customWidth="1"/>
    <col min="11" max="11" width="9.85546875" style="10" bestFit="1" customWidth="1"/>
    <col min="12" max="12" width="8.7109375" style="10" bestFit="1" customWidth="1"/>
    <col min="13" max="13" width="8.85546875" style="10" bestFit="1" customWidth="1"/>
    <col min="14" max="14" width="8.28515625" style="10" bestFit="1" customWidth="1"/>
    <col min="15" max="15" width="8.7109375" style="10" customWidth="1"/>
    <col min="16" max="16" width="8.7109375" style="10" bestFit="1" customWidth="1"/>
    <col min="17" max="17" width="8.85546875" style="10" bestFit="1" customWidth="1"/>
    <col min="18" max="18" width="10" style="10" customWidth="1"/>
    <col min="19" max="19" width="6.7109375" style="10" bestFit="1" customWidth="1"/>
    <col min="20" max="21" width="9.28515625" style="10" customWidth="1"/>
    <col min="22" max="22" width="9.42578125" style="10" customWidth="1"/>
    <col min="23" max="23" width="9.28515625" style="10" bestFit="1" customWidth="1"/>
    <col min="24" max="16384" width="9.140625" style="10"/>
  </cols>
  <sheetData>
    <row r="1" spans="1:23">
      <c r="A1" s="353" t="s">
        <v>242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  <c r="V1" s="354"/>
      <c r="W1" s="455"/>
    </row>
    <row r="2" spans="1:23" ht="20.100000000000001" customHeight="1">
      <c r="A2" s="456" t="s">
        <v>301</v>
      </c>
      <c r="B2" s="456"/>
      <c r="C2" s="456"/>
      <c r="D2" s="456"/>
      <c r="E2" s="456"/>
      <c r="F2" s="456"/>
      <c r="G2" s="456"/>
      <c r="H2" s="456"/>
      <c r="I2" s="456"/>
      <c r="J2" s="456"/>
      <c r="K2" s="456"/>
      <c r="L2" s="456"/>
      <c r="M2" s="456"/>
      <c r="N2" s="456"/>
      <c r="O2" s="456"/>
      <c r="P2" s="456"/>
      <c r="Q2" s="456"/>
      <c r="R2" s="456"/>
      <c r="S2" s="456"/>
      <c r="T2" s="456"/>
      <c r="U2" s="456"/>
      <c r="V2" s="456"/>
      <c r="W2" s="456"/>
    </row>
    <row r="3" spans="1:23">
      <c r="A3" s="460" t="s">
        <v>302</v>
      </c>
      <c r="B3" s="461"/>
      <c r="C3" s="461"/>
      <c r="D3" s="461"/>
      <c r="E3" s="461"/>
      <c r="F3" s="461"/>
      <c r="G3" s="461"/>
      <c r="H3" s="461"/>
      <c r="I3" s="462"/>
      <c r="J3" s="463" t="s">
        <v>470</v>
      </c>
      <c r="K3" s="464"/>
      <c r="L3" s="464"/>
      <c r="M3" s="464"/>
      <c r="N3" s="464"/>
      <c r="O3" s="464"/>
      <c r="P3" s="464"/>
      <c r="Q3" s="464"/>
      <c r="R3" s="464"/>
      <c r="S3" s="464"/>
      <c r="T3" s="464"/>
      <c r="U3" s="464"/>
      <c r="V3" s="464"/>
      <c r="W3" s="465"/>
    </row>
    <row r="4" spans="1:23">
      <c r="A4" s="457"/>
      <c r="B4" s="458"/>
      <c r="C4" s="458"/>
      <c r="D4" s="458"/>
      <c r="E4" s="458"/>
      <c r="F4" s="458"/>
      <c r="G4" s="458"/>
      <c r="H4" s="458"/>
      <c r="I4" s="458"/>
      <c r="J4" s="458"/>
      <c r="K4" s="458"/>
      <c r="L4" s="458"/>
      <c r="M4" s="458"/>
      <c r="N4" s="458"/>
      <c r="O4" s="458"/>
      <c r="P4" s="458"/>
      <c r="Q4" s="458"/>
      <c r="R4" s="458"/>
      <c r="S4" s="458"/>
      <c r="T4" s="458"/>
      <c r="U4" s="458"/>
      <c r="V4" s="458"/>
      <c r="W4" s="459"/>
    </row>
    <row r="5" spans="1:23" ht="34.5" customHeight="1">
      <c r="A5" s="467" t="s">
        <v>473</v>
      </c>
      <c r="B5" s="468"/>
      <c r="C5" s="468"/>
      <c r="D5" s="468"/>
      <c r="E5" s="468"/>
      <c r="F5" s="468"/>
      <c r="G5" s="469"/>
      <c r="H5" s="470" t="s">
        <v>474</v>
      </c>
      <c r="I5" s="471"/>
      <c r="J5" s="471"/>
      <c r="K5" s="471"/>
      <c r="L5" s="471"/>
      <c r="M5" s="471"/>
      <c r="N5" s="471"/>
      <c r="O5" s="471"/>
      <c r="P5" s="471"/>
      <c r="Q5" s="471"/>
      <c r="R5" s="471"/>
      <c r="S5" s="472"/>
      <c r="T5" s="466" t="s">
        <v>475</v>
      </c>
      <c r="U5" s="466"/>
      <c r="V5" s="466"/>
      <c r="W5" s="466"/>
    </row>
    <row r="6" spans="1:23" ht="15.75" customHeight="1">
      <c r="A6" s="473" t="s">
        <v>21</v>
      </c>
      <c r="B6" s="473"/>
      <c r="C6" s="473"/>
      <c r="D6" s="473" t="s">
        <v>153</v>
      </c>
      <c r="E6" s="473"/>
      <c r="F6" s="473"/>
      <c r="G6" s="443" t="s">
        <v>3</v>
      </c>
      <c r="H6" s="449" t="s">
        <v>21</v>
      </c>
      <c r="I6" s="449"/>
      <c r="J6" s="449"/>
      <c r="K6" s="449"/>
      <c r="L6" s="449"/>
      <c r="M6" s="449"/>
      <c r="N6" s="449"/>
      <c r="O6" s="449" t="s">
        <v>153</v>
      </c>
      <c r="P6" s="449"/>
      <c r="Q6" s="449"/>
      <c r="R6" s="449"/>
      <c r="S6" s="474" t="s">
        <v>99</v>
      </c>
      <c r="T6" s="443" t="s">
        <v>162</v>
      </c>
      <c r="U6" s="443" t="s">
        <v>69</v>
      </c>
      <c r="V6" s="443" t="s">
        <v>190</v>
      </c>
      <c r="W6" s="446" t="s">
        <v>3</v>
      </c>
    </row>
    <row r="7" spans="1:23" ht="41.25" customHeight="1">
      <c r="A7" s="443" t="s">
        <v>162</v>
      </c>
      <c r="B7" s="443" t="s">
        <v>69</v>
      </c>
      <c r="C7" s="443" t="s">
        <v>190</v>
      </c>
      <c r="D7" s="443" t="s">
        <v>162</v>
      </c>
      <c r="E7" s="443" t="s">
        <v>69</v>
      </c>
      <c r="F7" s="443" t="s">
        <v>190</v>
      </c>
      <c r="G7" s="444"/>
      <c r="H7" s="450" t="s">
        <v>194</v>
      </c>
      <c r="I7" s="477"/>
      <c r="J7" s="477"/>
      <c r="K7" s="451"/>
      <c r="L7" s="443" t="s">
        <v>69</v>
      </c>
      <c r="M7" s="443" t="s">
        <v>190</v>
      </c>
      <c r="N7" s="452" t="s">
        <v>99</v>
      </c>
      <c r="O7" s="443" t="s">
        <v>203</v>
      </c>
      <c r="P7" s="443" t="s">
        <v>69</v>
      </c>
      <c r="Q7" s="443" t="s">
        <v>190</v>
      </c>
      <c r="R7" s="452" t="s">
        <v>99</v>
      </c>
      <c r="S7" s="475"/>
      <c r="T7" s="444"/>
      <c r="U7" s="444"/>
      <c r="V7" s="444"/>
      <c r="W7" s="447"/>
    </row>
    <row r="8" spans="1:23" ht="24" customHeight="1">
      <c r="A8" s="444"/>
      <c r="B8" s="444"/>
      <c r="C8" s="444"/>
      <c r="D8" s="444"/>
      <c r="E8" s="444"/>
      <c r="F8" s="444"/>
      <c r="G8" s="444"/>
      <c r="H8" s="443" t="s">
        <v>201</v>
      </c>
      <c r="I8" s="450" t="s">
        <v>200</v>
      </c>
      <c r="J8" s="451"/>
      <c r="K8" s="443" t="s">
        <v>3</v>
      </c>
      <c r="L8" s="444"/>
      <c r="M8" s="444"/>
      <c r="N8" s="453"/>
      <c r="O8" s="444"/>
      <c r="P8" s="444"/>
      <c r="Q8" s="444"/>
      <c r="R8" s="453"/>
      <c r="S8" s="475"/>
      <c r="T8" s="444"/>
      <c r="U8" s="444"/>
      <c r="V8" s="444"/>
      <c r="W8" s="447"/>
    </row>
    <row r="9" spans="1:23" ht="31.5">
      <c r="A9" s="445"/>
      <c r="B9" s="445"/>
      <c r="C9" s="445"/>
      <c r="D9" s="445"/>
      <c r="E9" s="445"/>
      <c r="F9" s="445"/>
      <c r="G9" s="445"/>
      <c r="H9" s="445"/>
      <c r="I9" s="101" t="s">
        <v>198</v>
      </c>
      <c r="J9" s="101" t="s">
        <v>199</v>
      </c>
      <c r="K9" s="445"/>
      <c r="L9" s="445"/>
      <c r="M9" s="445"/>
      <c r="N9" s="454"/>
      <c r="O9" s="445"/>
      <c r="P9" s="445"/>
      <c r="Q9" s="445"/>
      <c r="R9" s="454"/>
      <c r="S9" s="476"/>
      <c r="T9" s="445"/>
      <c r="U9" s="445"/>
      <c r="V9" s="445"/>
      <c r="W9" s="448"/>
    </row>
    <row r="10" spans="1:23" ht="31.5">
      <c r="A10" s="32" t="s">
        <v>35</v>
      </c>
      <c r="B10" s="32" t="s">
        <v>36</v>
      </c>
      <c r="C10" s="32" t="s">
        <v>37</v>
      </c>
      <c r="D10" s="32" t="s">
        <v>115</v>
      </c>
      <c r="E10" s="32" t="s">
        <v>100</v>
      </c>
      <c r="F10" s="32" t="s">
        <v>101</v>
      </c>
      <c r="G10" s="53" t="s">
        <v>154</v>
      </c>
      <c r="H10" s="53" t="s">
        <v>195</v>
      </c>
      <c r="I10" s="53" t="s">
        <v>196</v>
      </c>
      <c r="J10" s="31" t="s">
        <v>197</v>
      </c>
      <c r="K10" s="31" t="s">
        <v>202</v>
      </c>
      <c r="L10" s="31" t="s">
        <v>117</v>
      </c>
      <c r="M10" s="31" t="s">
        <v>103</v>
      </c>
      <c r="N10" s="31" t="s">
        <v>155</v>
      </c>
      <c r="O10" s="31" t="s">
        <v>104</v>
      </c>
      <c r="P10" s="31" t="s">
        <v>119</v>
      </c>
      <c r="Q10" s="31" t="s">
        <v>121</v>
      </c>
      <c r="R10" s="31" t="s">
        <v>156</v>
      </c>
      <c r="S10" s="32" t="s">
        <v>158</v>
      </c>
      <c r="T10" s="32" t="s">
        <v>122</v>
      </c>
      <c r="U10" s="32" t="s">
        <v>123</v>
      </c>
      <c r="V10" s="32" t="s">
        <v>124</v>
      </c>
      <c r="W10" s="32" t="s">
        <v>157</v>
      </c>
    </row>
    <row r="11" spans="1:23">
      <c r="A11" s="43">
        <v>3165</v>
      </c>
      <c r="B11" s="43"/>
      <c r="C11" s="43"/>
      <c r="D11" s="43"/>
      <c r="E11" s="43"/>
      <c r="F11" s="43"/>
      <c r="G11" s="43">
        <f>SUM(A11:F11)</f>
        <v>3165</v>
      </c>
      <c r="H11" s="43"/>
      <c r="I11" s="43"/>
      <c r="J11" s="15"/>
      <c r="K11" s="15"/>
      <c r="L11" s="15"/>
      <c r="M11" s="15"/>
      <c r="N11" s="15"/>
      <c r="O11" s="15"/>
      <c r="P11" s="16"/>
      <c r="Q11" s="16"/>
      <c r="R11" s="16"/>
      <c r="S11" s="17"/>
      <c r="T11" s="17">
        <v>1392</v>
      </c>
      <c r="U11" s="17"/>
      <c r="V11" s="17"/>
      <c r="W11" s="17">
        <f>SUM(T11:V11)</f>
        <v>1392</v>
      </c>
    </row>
    <row r="12" spans="1:23">
      <c r="J12" s="9"/>
      <c r="K12" s="9"/>
      <c r="L12" s="12"/>
      <c r="M12" s="12"/>
      <c r="N12" s="12"/>
      <c r="O12" s="12"/>
      <c r="P12" s="12"/>
      <c r="Q12" s="12"/>
      <c r="R12" s="9"/>
    </row>
    <row r="13" spans="1:23">
      <c r="L13" s="12"/>
      <c r="M13" s="12"/>
      <c r="N13" s="12"/>
      <c r="O13" s="12"/>
      <c r="P13" s="12"/>
      <c r="Q13" s="12"/>
      <c r="R13" s="9"/>
    </row>
    <row r="17" spans="12:18">
      <c r="L17" s="13"/>
      <c r="M17" s="13"/>
      <c r="N17" s="13"/>
      <c r="O17" s="13"/>
      <c r="P17" s="13"/>
      <c r="Q17" s="13"/>
    </row>
    <row r="21" spans="12:18">
      <c r="L21" s="13"/>
      <c r="M21" s="13"/>
      <c r="N21" s="13"/>
      <c r="O21" s="13"/>
      <c r="P21" s="13"/>
      <c r="Q21" s="13"/>
    </row>
    <row r="22" spans="12:18">
      <c r="L22" s="13"/>
      <c r="M22" s="13"/>
      <c r="N22" s="13"/>
      <c r="O22" s="13"/>
      <c r="P22" s="13"/>
      <c r="Q22" s="13"/>
    </row>
    <row r="23" spans="12:18">
      <c r="L23" s="14"/>
      <c r="M23" s="14"/>
      <c r="N23" s="14"/>
      <c r="O23" s="14"/>
      <c r="P23" s="14"/>
      <c r="Q23" s="14"/>
    </row>
    <row r="24" spans="12:18">
      <c r="L24" s="11"/>
      <c r="M24" s="11"/>
      <c r="N24" s="11"/>
      <c r="O24" s="11"/>
      <c r="P24" s="11"/>
      <c r="Q24" s="11"/>
    </row>
    <row r="25" spans="12:18">
      <c r="L25" s="11"/>
      <c r="M25" s="11"/>
      <c r="N25" s="11"/>
      <c r="O25" s="11"/>
      <c r="P25" s="11"/>
      <c r="Q25" s="11"/>
    </row>
    <row r="26" spans="12:18">
      <c r="L26" s="13"/>
      <c r="M26" s="13"/>
      <c r="N26" s="13"/>
      <c r="O26" s="13"/>
      <c r="P26" s="13"/>
      <c r="Q26" s="13"/>
      <c r="R26" s="13"/>
    </row>
    <row r="27" spans="12:18">
      <c r="L27" s="13"/>
      <c r="M27" s="13"/>
      <c r="N27" s="13"/>
      <c r="O27" s="13"/>
      <c r="P27" s="13"/>
      <c r="Q27" s="13"/>
      <c r="R27" s="13"/>
    </row>
    <row r="28" spans="12:18">
      <c r="L28" s="14"/>
      <c r="M28" s="14"/>
      <c r="N28" s="14"/>
      <c r="O28" s="14"/>
      <c r="P28" s="14"/>
      <c r="Q28" s="14"/>
      <c r="R28" s="14"/>
    </row>
    <row r="29" spans="12:18">
      <c r="L29" s="11"/>
      <c r="M29" s="11"/>
      <c r="N29" s="11"/>
      <c r="O29" s="11"/>
      <c r="P29" s="11"/>
      <c r="Q29" s="11"/>
      <c r="R29" s="11"/>
    </row>
  </sheetData>
  <mergeCells count="35">
    <mergeCell ref="T5:W5"/>
    <mergeCell ref="A5:G5"/>
    <mergeCell ref="H5:S5"/>
    <mergeCell ref="B7:B9"/>
    <mergeCell ref="C7:C9"/>
    <mergeCell ref="D7:D9"/>
    <mergeCell ref="E7:E9"/>
    <mergeCell ref="F7:F9"/>
    <mergeCell ref="G6:G9"/>
    <mergeCell ref="A6:C6"/>
    <mergeCell ref="D6:F6"/>
    <mergeCell ref="A7:A9"/>
    <mergeCell ref="P7:P9"/>
    <mergeCell ref="Q7:Q9"/>
    <mergeCell ref="S6:S9"/>
    <mergeCell ref="H7:K7"/>
    <mergeCell ref="A1:W1"/>
    <mergeCell ref="A2:W2"/>
    <mergeCell ref="A4:W4"/>
    <mergeCell ref="A3:I3"/>
    <mergeCell ref="J3:W3"/>
    <mergeCell ref="T6:T9"/>
    <mergeCell ref="U6:U9"/>
    <mergeCell ref="V6:V9"/>
    <mergeCell ref="W6:W9"/>
    <mergeCell ref="H6:N6"/>
    <mergeCell ref="I8:J8"/>
    <mergeCell ref="H8:H9"/>
    <mergeCell ref="R7:R9"/>
    <mergeCell ref="K8:K9"/>
    <mergeCell ref="L7:L9"/>
    <mergeCell ref="M7:M9"/>
    <mergeCell ref="N7:N9"/>
    <mergeCell ref="O7:O9"/>
    <mergeCell ref="O6:R6"/>
  </mergeCells>
  <pageMargins left="0.16" right="0.16" top="0.75" bottom="0.75" header="0.3" footer="0.3"/>
  <pageSetup scale="6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Cataract (Govt.)</vt:lpstr>
      <vt:lpstr>Cataract (Private)</vt:lpstr>
      <vt:lpstr>Other Eye Diseases </vt:lpstr>
      <vt:lpstr>MT(Opt)</vt:lpstr>
      <vt:lpstr>Corneal Blind Person </vt:lpstr>
      <vt:lpstr>Eye Bank &amp; Corneal Transplant</vt:lpstr>
      <vt:lpstr>Eye Donation Centre</vt:lpstr>
      <vt:lpstr>Keratoplasty</vt:lpstr>
      <vt:lpstr>Cataract cases identified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2023-10-06T10:22:15Z</dcterms:modified>
</cp:coreProperties>
</file>